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01"/>
  <workbookPr/>
  <mc:AlternateContent xmlns:mc="http://schemas.openxmlformats.org/markup-compatibility/2006">
    <mc:Choice Requires="x15">
      <x15ac:absPath xmlns:x15ac="http://schemas.microsoft.com/office/spreadsheetml/2010/11/ac" url="C:\Alex\09_PRACE_KNEZEK_2021\14_DK Projekt\01_Výtah\"/>
    </mc:Choice>
  </mc:AlternateContent>
  <xr:revisionPtr revIDLastSave="0" documentId="8_{6A39CAE5-96A9-4154-A571-8E775885E704}" xr6:coauthVersionLast="46" xr6:coauthVersionMax="46" xr10:uidLastSave="{00000000-0000-0000-0000-000000000000}"/>
  <bookViews>
    <workbookView xWindow="-120" yWindow="-120" windowWidth="38640" windowHeight="21240" xr2:uid="{00000000-000D-0000-FFFF-FFFF00000000}"/>
  </bookViews>
  <sheets>
    <sheet name="Rekapitulace stavby" sheetId="1" r:id="rId1"/>
    <sheet name="D.1.1 - Architektonicko-s..." sheetId="2" r:id="rId2"/>
    <sheet name="D.2.1 - Výtah" sheetId="3" r:id="rId3"/>
    <sheet name="VON - Vedlejší a ostatní ..." sheetId="4" r:id="rId4"/>
  </sheets>
  <definedNames>
    <definedName name="_xlnm._FilterDatabase" localSheetId="1" hidden="1">'D.1.1 - Architektonicko-s...'!$C$130:$K$278</definedName>
    <definedName name="_xlnm._FilterDatabase" localSheetId="2" hidden="1">'D.2.1 - Výtah'!$C$121:$K$129</definedName>
    <definedName name="_xlnm._FilterDatabase" localSheetId="3" hidden="1">'VON - Vedlejší a ostatní ...'!$C$120:$K$131</definedName>
    <definedName name="_xlnm.Print_Titles" localSheetId="1">'D.1.1 - Architektonicko-s...'!$130:$130</definedName>
    <definedName name="_xlnm.Print_Titles" localSheetId="2">'D.2.1 - Výtah'!$121:$121</definedName>
    <definedName name="_xlnm.Print_Titles" localSheetId="0">'Rekapitulace stavby'!$92:$92</definedName>
    <definedName name="_xlnm.Print_Titles" localSheetId="3">'VON - Vedlejší a ostatní ...'!$120:$120</definedName>
    <definedName name="_xlnm.Print_Area" localSheetId="1">'D.1.1 - Architektonicko-s...'!$C$4:$J$76,'D.1.1 - Architektonicko-s...'!$C$82:$J$110,'D.1.1 - Architektonicko-s...'!$C$116:$J$278</definedName>
    <definedName name="_xlnm.Print_Area" localSheetId="2">'D.2.1 - Výtah'!$C$4:$J$76,'D.2.1 - Výtah'!$C$82:$J$101,'D.2.1 - Výtah'!$C$107:$J$129</definedName>
    <definedName name="_xlnm.Print_Area" localSheetId="0">'Rekapitulace stavby'!$D$4:$AO$76,'Rekapitulace stavby'!$C$82:$AQ$100</definedName>
    <definedName name="_xlnm.Print_Area" localSheetId="3">'VON - Vedlejší a ostatní ...'!$C$4:$J$76,'VON - Vedlejší a ostatní ...'!$C$82:$J$102,'VON - Vedlejší a ostatní ...'!$C$108:$J$131</definedName>
  </definedNames>
  <calcPr calcId="181029"/>
</workbook>
</file>

<file path=xl/calcChain.xml><?xml version="1.0" encoding="utf-8"?>
<calcChain xmlns="http://schemas.openxmlformats.org/spreadsheetml/2006/main">
  <c r="J37" i="4" l="1"/>
  <c r="J36" i="4"/>
  <c r="AY99" i="1"/>
  <c r="J35" i="4"/>
  <c r="AX99" i="1" s="1"/>
  <c r="BI131" i="4"/>
  <c r="BH131" i="4"/>
  <c r="BG131" i="4"/>
  <c r="BF131" i="4"/>
  <c r="T131" i="4"/>
  <c r="T130" i="4"/>
  <c r="R131" i="4"/>
  <c r="R130" i="4" s="1"/>
  <c r="P131" i="4"/>
  <c r="P130" i="4"/>
  <c r="BI129" i="4"/>
  <c r="BH129" i="4"/>
  <c r="BG129" i="4"/>
  <c r="BF129" i="4"/>
  <c r="T129" i="4"/>
  <c r="T128" i="4" s="1"/>
  <c r="R129" i="4"/>
  <c r="R128" i="4"/>
  <c r="P129" i="4"/>
  <c r="P128" i="4" s="1"/>
  <c r="BI127" i="4"/>
  <c r="BH127" i="4"/>
  <c r="BG127" i="4"/>
  <c r="BF127" i="4"/>
  <c r="T127" i="4"/>
  <c r="T126" i="4"/>
  <c r="R127" i="4"/>
  <c r="R126" i="4" s="1"/>
  <c r="P127" i="4"/>
  <c r="P126" i="4"/>
  <c r="BI125" i="4"/>
  <c r="BH125" i="4"/>
  <c r="BG125" i="4"/>
  <c r="BF125" i="4"/>
  <c r="T125" i="4"/>
  <c r="R125" i="4"/>
  <c r="P125" i="4"/>
  <c r="BI124" i="4"/>
  <c r="BH124" i="4"/>
  <c r="BG124" i="4"/>
  <c r="BF124" i="4"/>
  <c r="T124" i="4"/>
  <c r="R124" i="4"/>
  <c r="P124" i="4"/>
  <c r="F115" i="4"/>
  <c r="E113" i="4"/>
  <c r="F89" i="4"/>
  <c r="E87" i="4"/>
  <c r="J24" i="4"/>
  <c r="E24" i="4"/>
  <c r="J118" i="4"/>
  <c r="J23" i="4"/>
  <c r="J21" i="4"/>
  <c r="E21" i="4"/>
  <c r="J117" i="4"/>
  <c r="J20" i="4"/>
  <c r="J18" i="4"/>
  <c r="E18" i="4"/>
  <c r="F118" i="4"/>
  <c r="J17" i="4"/>
  <c r="J15" i="4"/>
  <c r="E15" i="4"/>
  <c r="F117" i="4"/>
  <c r="J14" i="4"/>
  <c r="J12" i="4"/>
  <c r="J115" i="4"/>
  <c r="E7" i="4"/>
  <c r="E111" i="4" s="1"/>
  <c r="J39" i="3"/>
  <c r="J38" i="3"/>
  <c r="AY98" i="1"/>
  <c r="J37" i="3"/>
  <c r="AX98" i="1"/>
  <c r="BI129" i="3"/>
  <c r="BH129" i="3"/>
  <c r="BG129" i="3"/>
  <c r="BF129" i="3"/>
  <c r="T129" i="3"/>
  <c r="R129" i="3"/>
  <c r="P129" i="3"/>
  <c r="BI128" i="3"/>
  <c r="BH128" i="3"/>
  <c r="BG128" i="3"/>
  <c r="F37" i="3" s="1"/>
  <c r="BF128" i="3"/>
  <c r="T128" i="3"/>
  <c r="R128" i="3"/>
  <c r="P128" i="3"/>
  <c r="BI127" i="3"/>
  <c r="BH127" i="3"/>
  <c r="BG127" i="3"/>
  <c r="BF127" i="3"/>
  <c r="T127" i="3"/>
  <c r="R127" i="3"/>
  <c r="P127" i="3"/>
  <c r="BI126" i="3"/>
  <c r="BH126" i="3"/>
  <c r="BG126" i="3"/>
  <c r="BF126" i="3"/>
  <c r="T126" i="3"/>
  <c r="R126" i="3"/>
  <c r="P126" i="3"/>
  <c r="BI125" i="3"/>
  <c r="BH125" i="3"/>
  <c r="BG125" i="3"/>
  <c r="BF125" i="3"/>
  <c r="T125" i="3"/>
  <c r="R125" i="3"/>
  <c r="P125" i="3"/>
  <c r="F116" i="3"/>
  <c r="E114" i="3"/>
  <c r="F91" i="3"/>
  <c r="E89" i="3"/>
  <c r="J26" i="3"/>
  <c r="E26" i="3"/>
  <c r="J119" i="3"/>
  <c r="J25" i="3"/>
  <c r="J23" i="3"/>
  <c r="E23" i="3"/>
  <c r="J118" i="3"/>
  <c r="J22" i="3"/>
  <c r="J20" i="3"/>
  <c r="E20" i="3"/>
  <c r="F119" i="3"/>
  <c r="J19" i="3"/>
  <c r="J17" i="3"/>
  <c r="E17" i="3"/>
  <c r="F118" i="3"/>
  <c r="J16" i="3"/>
  <c r="J14" i="3"/>
  <c r="J116" i="3"/>
  <c r="E7" i="3"/>
  <c r="E110" i="3" s="1"/>
  <c r="J39" i="2"/>
  <c r="J38" i="2"/>
  <c r="AY96" i="1"/>
  <c r="J37" i="2"/>
  <c r="AX96" i="1"/>
  <c r="BI275" i="2"/>
  <c r="BH275" i="2"/>
  <c r="BG275" i="2"/>
  <c r="BF275" i="2"/>
  <c r="T275" i="2"/>
  <c r="R275" i="2"/>
  <c r="P275" i="2"/>
  <c r="BI265" i="2"/>
  <c r="BH265" i="2"/>
  <c r="BG265" i="2"/>
  <c r="BF265" i="2"/>
  <c r="T265" i="2"/>
  <c r="R265" i="2"/>
  <c r="P265" i="2"/>
  <c r="BI255" i="2"/>
  <c r="BH255" i="2"/>
  <c r="BG255" i="2"/>
  <c r="BF255" i="2"/>
  <c r="T255" i="2"/>
  <c r="R255" i="2"/>
  <c r="P255" i="2"/>
  <c r="BI245" i="2"/>
  <c r="BH245" i="2"/>
  <c r="BG245" i="2"/>
  <c r="BF245" i="2"/>
  <c r="T245" i="2"/>
  <c r="R245" i="2"/>
  <c r="P245" i="2"/>
  <c r="BI242" i="2"/>
  <c r="BH242" i="2"/>
  <c r="BG242" i="2"/>
  <c r="BF242" i="2"/>
  <c r="T242" i="2"/>
  <c r="R242" i="2"/>
  <c r="P242" i="2"/>
  <c r="BI241" i="2"/>
  <c r="BH241" i="2"/>
  <c r="BG241" i="2"/>
  <c r="BF241" i="2"/>
  <c r="T241" i="2"/>
  <c r="R241" i="2"/>
  <c r="P241" i="2"/>
  <c r="BI238" i="2"/>
  <c r="BH238" i="2"/>
  <c r="BG238" i="2"/>
  <c r="BF238" i="2"/>
  <c r="T238" i="2"/>
  <c r="R238" i="2"/>
  <c r="P238" i="2"/>
  <c r="BI236" i="2"/>
  <c r="BH236" i="2"/>
  <c r="BG236" i="2"/>
  <c r="BF236" i="2"/>
  <c r="T236" i="2"/>
  <c r="R236" i="2"/>
  <c r="P236" i="2"/>
  <c r="BI235" i="2"/>
  <c r="BH235" i="2"/>
  <c r="BG235" i="2"/>
  <c r="BF235" i="2"/>
  <c r="T235" i="2"/>
  <c r="R235" i="2"/>
  <c r="P235" i="2"/>
  <c r="BI233" i="2"/>
  <c r="BH233" i="2"/>
  <c r="BG233" i="2"/>
  <c r="BF233" i="2"/>
  <c r="T233" i="2"/>
  <c r="R233" i="2"/>
  <c r="P233" i="2"/>
  <c r="BI232" i="2"/>
  <c r="BH232" i="2"/>
  <c r="BG232" i="2"/>
  <c r="BF232" i="2"/>
  <c r="T232" i="2"/>
  <c r="R232" i="2"/>
  <c r="P232" i="2"/>
  <c r="BI229" i="2"/>
  <c r="BH229" i="2"/>
  <c r="BG229" i="2"/>
  <c r="BF229" i="2"/>
  <c r="T229" i="2"/>
  <c r="R229" i="2"/>
  <c r="P229" i="2"/>
  <c r="BI226" i="2"/>
  <c r="BH226" i="2"/>
  <c r="BG226" i="2"/>
  <c r="BF226" i="2"/>
  <c r="T226" i="2"/>
  <c r="R226" i="2"/>
  <c r="P226" i="2"/>
  <c r="BI225" i="2"/>
  <c r="BH225" i="2"/>
  <c r="BG225" i="2"/>
  <c r="BF225" i="2"/>
  <c r="T225" i="2"/>
  <c r="R225" i="2"/>
  <c r="P225" i="2"/>
  <c r="BI223" i="2"/>
  <c r="BH223" i="2"/>
  <c r="BG223" i="2"/>
  <c r="BF223" i="2"/>
  <c r="T223" i="2"/>
  <c r="R223" i="2"/>
  <c r="P223" i="2"/>
  <c r="BI222" i="2"/>
  <c r="BH222" i="2"/>
  <c r="BG222" i="2"/>
  <c r="BF222" i="2"/>
  <c r="T222" i="2"/>
  <c r="R222" i="2"/>
  <c r="P222" i="2"/>
  <c r="BI218" i="2"/>
  <c r="BH218" i="2"/>
  <c r="BG218" i="2"/>
  <c r="BF218" i="2"/>
  <c r="T218" i="2"/>
  <c r="R218" i="2"/>
  <c r="P218" i="2"/>
  <c r="BI215" i="2"/>
  <c r="BH215" i="2"/>
  <c r="BG215" i="2"/>
  <c r="BF215" i="2"/>
  <c r="T215" i="2"/>
  <c r="R215" i="2"/>
  <c r="P215" i="2"/>
  <c r="BI214" i="2"/>
  <c r="BH214" i="2"/>
  <c r="BG214" i="2"/>
  <c r="BF214" i="2"/>
  <c r="T214" i="2"/>
  <c r="R214" i="2"/>
  <c r="P214" i="2"/>
  <c r="BI213" i="2"/>
  <c r="BH213" i="2"/>
  <c r="BG213" i="2"/>
  <c r="BF213" i="2"/>
  <c r="T213" i="2"/>
  <c r="R213" i="2"/>
  <c r="P213" i="2"/>
  <c r="BI212" i="2"/>
  <c r="BH212" i="2"/>
  <c r="BG212" i="2"/>
  <c r="BF212" i="2"/>
  <c r="T212" i="2"/>
  <c r="R212" i="2"/>
  <c r="P212" i="2"/>
  <c r="BI210" i="2"/>
  <c r="BH210" i="2"/>
  <c r="BG210" i="2"/>
  <c r="BF210" i="2"/>
  <c r="T210" i="2"/>
  <c r="R210" i="2"/>
  <c r="P210" i="2"/>
  <c r="BI209" i="2"/>
  <c r="BH209" i="2"/>
  <c r="BG209" i="2"/>
  <c r="BF209" i="2"/>
  <c r="T209" i="2"/>
  <c r="R209" i="2"/>
  <c r="P209" i="2"/>
  <c r="BI206" i="2"/>
  <c r="BH206" i="2"/>
  <c r="BG206" i="2"/>
  <c r="BF206" i="2"/>
  <c r="T206" i="2"/>
  <c r="R206" i="2"/>
  <c r="P206" i="2"/>
  <c r="BI205" i="2"/>
  <c r="BH205" i="2"/>
  <c r="BG205" i="2"/>
  <c r="BF205" i="2"/>
  <c r="T205" i="2"/>
  <c r="R205" i="2"/>
  <c r="P205" i="2"/>
  <c r="BI202" i="2"/>
  <c r="BH202" i="2"/>
  <c r="BG202" i="2"/>
  <c r="BF202" i="2"/>
  <c r="T202" i="2"/>
  <c r="T201" i="2"/>
  <c r="R202" i="2"/>
  <c r="R201" i="2" s="1"/>
  <c r="P202" i="2"/>
  <c r="P201" i="2"/>
  <c r="BI200" i="2"/>
  <c r="BH200" i="2"/>
  <c r="BG200" i="2"/>
  <c r="BF200" i="2"/>
  <c r="T200" i="2"/>
  <c r="R200" i="2"/>
  <c r="P200" i="2"/>
  <c r="BI199" i="2"/>
  <c r="BH199" i="2"/>
  <c r="BG199" i="2"/>
  <c r="BF199" i="2"/>
  <c r="T199" i="2"/>
  <c r="R199" i="2"/>
  <c r="P199" i="2"/>
  <c r="BI197" i="2"/>
  <c r="BH197" i="2"/>
  <c r="BG197" i="2"/>
  <c r="BF197" i="2"/>
  <c r="T197" i="2"/>
  <c r="R197" i="2"/>
  <c r="P197" i="2"/>
  <c r="BI196" i="2"/>
  <c r="BH196" i="2"/>
  <c r="BG196" i="2"/>
  <c r="BF196" i="2"/>
  <c r="T196" i="2"/>
  <c r="R196" i="2"/>
  <c r="P196" i="2"/>
  <c r="BI195" i="2"/>
  <c r="BH195" i="2"/>
  <c r="BG195" i="2"/>
  <c r="BF195" i="2"/>
  <c r="T195" i="2"/>
  <c r="R195" i="2"/>
  <c r="P195" i="2"/>
  <c r="BI190" i="2"/>
  <c r="BH190" i="2"/>
  <c r="BG190" i="2"/>
  <c r="BF190" i="2"/>
  <c r="T190" i="2"/>
  <c r="R190" i="2"/>
  <c r="P190" i="2"/>
  <c r="BI188" i="2"/>
  <c r="BH188" i="2"/>
  <c r="BG188" i="2"/>
  <c r="BF188" i="2"/>
  <c r="T188" i="2"/>
  <c r="R188" i="2"/>
  <c r="P188" i="2"/>
  <c r="BI184" i="2"/>
  <c r="BH184" i="2"/>
  <c r="BG184" i="2"/>
  <c r="BF184" i="2"/>
  <c r="T184" i="2"/>
  <c r="R184" i="2"/>
  <c r="P184" i="2"/>
  <c r="BI180" i="2"/>
  <c r="BH180" i="2"/>
  <c r="BG180" i="2"/>
  <c r="BF180" i="2"/>
  <c r="T180" i="2"/>
  <c r="R180" i="2"/>
  <c r="P180" i="2"/>
  <c r="BI176" i="2"/>
  <c r="BH176" i="2"/>
  <c r="BG176" i="2"/>
  <c r="BF176" i="2"/>
  <c r="T176" i="2"/>
  <c r="R176" i="2"/>
  <c r="P176" i="2"/>
  <c r="BI171" i="2"/>
  <c r="BH171" i="2"/>
  <c r="BG171" i="2"/>
  <c r="BF171" i="2"/>
  <c r="T171" i="2"/>
  <c r="R171" i="2"/>
  <c r="P171" i="2"/>
  <c r="BI168" i="2"/>
  <c r="BH168" i="2"/>
  <c r="BG168" i="2"/>
  <c r="BF168" i="2"/>
  <c r="T168" i="2"/>
  <c r="R168" i="2"/>
  <c r="P168" i="2"/>
  <c r="BI165" i="2"/>
  <c r="BH165" i="2"/>
  <c r="BG165" i="2"/>
  <c r="BF165" i="2"/>
  <c r="T165" i="2"/>
  <c r="R165" i="2"/>
  <c r="P165" i="2"/>
  <c r="BI162" i="2"/>
  <c r="BH162" i="2"/>
  <c r="BG162" i="2"/>
  <c r="BF162" i="2"/>
  <c r="T162" i="2"/>
  <c r="R162" i="2"/>
  <c r="P162" i="2"/>
  <c r="BI159" i="2"/>
  <c r="BH159" i="2"/>
  <c r="BG159" i="2"/>
  <c r="BF159" i="2"/>
  <c r="T159" i="2"/>
  <c r="R159" i="2"/>
  <c r="P159" i="2"/>
  <c r="BI158" i="2"/>
  <c r="BH158" i="2"/>
  <c r="BG158" i="2"/>
  <c r="BF158" i="2"/>
  <c r="T158" i="2"/>
  <c r="R158" i="2"/>
  <c r="P158" i="2"/>
  <c r="BI151" i="2"/>
  <c r="BH151" i="2"/>
  <c r="BG151" i="2"/>
  <c r="BF151" i="2"/>
  <c r="T151" i="2"/>
  <c r="R151" i="2"/>
  <c r="P151" i="2"/>
  <c r="BI147" i="2"/>
  <c r="BH147" i="2"/>
  <c r="BG147" i="2"/>
  <c r="BF147" i="2"/>
  <c r="T147" i="2"/>
  <c r="R147" i="2"/>
  <c r="P147" i="2"/>
  <c r="BI139" i="2"/>
  <c r="BH139" i="2"/>
  <c r="BG139" i="2"/>
  <c r="BF139" i="2"/>
  <c r="T139" i="2"/>
  <c r="R139" i="2"/>
  <c r="P139" i="2"/>
  <c r="BI135" i="2"/>
  <c r="BH135" i="2"/>
  <c r="BG135" i="2"/>
  <c r="BF135" i="2"/>
  <c r="T135" i="2"/>
  <c r="R135" i="2"/>
  <c r="P135" i="2"/>
  <c r="BI134" i="2"/>
  <c r="BH134" i="2"/>
  <c r="BG134" i="2"/>
  <c r="BF134" i="2"/>
  <c r="T134" i="2"/>
  <c r="R134" i="2"/>
  <c r="P134" i="2"/>
  <c r="F125" i="2"/>
  <c r="E123" i="2"/>
  <c r="F91" i="2"/>
  <c r="E89" i="2"/>
  <c r="J26" i="2"/>
  <c r="E26" i="2"/>
  <c r="J128" i="2" s="1"/>
  <c r="J25" i="2"/>
  <c r="J23" i="2"/>
  <c r="E23" i="2"/>
  <c r="J93" i="2" s="1"/>
  <c r="J22" i="2"/>
  <c r="J20" i="2"/>
  <c r="E20" i="2"/>
  <c r="F128" i="2" s="1"/>
  <c r="J19" i="2"/>
  <c r="J17" i="2"/>
  <c r="E17" i="2"/>
  <c r="F127" i="2" s="1"/>
  <c r="J16" i="2"/>
  <c r="J14" i="2"/>
  <c r="J125" i="2"/>
  <c r="E7" i="2"/>
  <c r="E119" i="2"/>
  <c r="L90" i="1"/>
  <c r="AM90" i="1"/>
  <c r="AM89" i="1"/>
  <c r="L89" i="1"/>
  <c r="AM87" i="1"/>
  <c r="L87" i="1"/>
  <c r="L85" i="1"/>
  <c r="L84" i="1"/>
  <c r="BK131" i="4"/>
  <c r="J131" i="4"/>
  <c r="BK129" i="4"/>
  <c r="J129" i="4"/>
  <c r="BK127" i="4"/>
  <c r="J127" i="4"/>
  <c r="BK125" i="4"/>
  <c r="J125" i="4"/>
  <c r="BK124" i="4"/>
  <c r="J124" i="4"/>
  <c r="J129" i="3"/>
  <c r="BK128" i="3"/>
  <c r="J127" i="3"/>
  <c r="J126" i="3"/>
  <c r="J125" i="3"/>
  <c r="BK275" i="2"/>
  <c r="J275" i="2"/>
  <c r="BK265" i="2"/>
  <c r="J265" i="2"/>
  <c r="BK255" i="2"/>
  <c r="J255" i="2"/>
  <c r="BK245" i="2"/>
  <c r="J245" i="2"/>
  <c r="J242" i="2"/>
  <c r="BK241" i="2"/>
  <c r="J241" i="2"/>
  <c r="J238" i="2"/>
  <c r="J233" i="2"/>
  <c r="J232" i="2"/>
  <c r="BK229" i="2"/>
  <c r="J226" i="2"/>
  <c r="BK225" i="2"/>
  <c r="BK223" i="2"/>
  <c r="J222" i="2"/>
  <c r="J218" i="2"/>
  <c r="BK215" i="2"/>
  <c r="J214" i="2"/>
  <c r="J212" i="2"/>
  <c r="J210" i="2"/>
  <c r="BK209" i="2"/>
  <c r="J205" i="2"/>
  <c r="J202" i="2"/>
  <c r="BK200" i="2"/>
  <c r="J197" i="2"/>
  <c r="BK195" i="2"/>
  <c r="J190" i="2"/>
  <c r="J184" i="2"/>
  <c r="J180" i="2"/>
  <c r="J176" i="2"/>
  <c r="J171" i="2"/>
  <c r="J168" i="2"/>
  <c r="J162" i="2"/>
  <c r="J158" i="2"/>
  <c r="BK147" i="2"/>
  <c r="BK139" i="2"/>
  <c r="BK135" i="2"/>
  <c r="J134" i="2"/>
  <c r="AS95" i="1"/>
  <c r="F37" i="4"/>
  <c r="BK129" i="3"/>
  <c r="J128" i="3"/>
  <c r="BK127" i="3"/>
  <c r="BK126" i="3"/>
  <c r="BK125" i="3"/>
  <c r="BK242" i="2"/>
  <c r="BK238" i="2"/>
  <c r="J236" i="2"/>
  <c r="J235" i="2"/>
  <c r="BK233" i="2"/>
  <c r="BK232" i="2"/>
  <c r="J229" i="2"/>
  <c r="BK226" i="2"/>
  <c r="J225" i="2"/>
  <c r="J223" i="2"/>
  <c r="BK222" i="2"/>
  <c r="BK218" i="2"/>
  <c r="J215" i="2"/>
  <c r="BK213" i="2"/>
  <c r="BK212" i="2"/>
  <c r="J209" i="2"/>
  <c r="BK206" i="2"/>
  <c r="BK205" i="2"/>
  <c r="BK202" i="2"/>
  <c r="J200" i="2"/>
  <c r="J199" i="2"/>
  <c r="BK196" i="2"/>
  <c r="J188" i="2"/>
  <c r="BK180" i="2"/>
  <c r="BK176" i="2"/>
  <c r="BK165" i="2"/>
  <c r="BK159" i="2"/>
  <c r="J151" i="2"/>
  <c r="J139" i="2"/>
  <c r="J135" i="2"/>
  <c r="AS97" i="1"/>
  <c r="BK236" i="2"/>
  <c r="BK235" i="2"/>
  <c r="BK214" i="2"/>
  <c r="J213" i="2"/>
  <c r="BK210" i="2"/>
  <c r="J206" i="2"/>
  <c r="BK199" i="2"/>
  <c r="BK197" i="2"/>
  <c r="J196" i="2"/>
  <c r="J195" i="2"/>
  <c r="BK190" i="2"/>
  <c r="BK188" i="2"/>
  <c r="BK184" i="2"/>
  <c r="BK171" i="2"/>
  <c r="BK168" i="2"/>
  <c r="J165" i="2"/>
  <c r="BK162" i="2"/>
  <c r="J159" i="2"/>
  <c r="BK158" i="2"/>
  <c r="BK151" i="2"/>
  <c r="J147" i="2"/>
  <c r="BK134" i="2"/>
  <c r="P133" i="2" l="1"/>
  <c r="R133" i="2"/>
  <c r="BK157" i="2"/>
  <c r="J157" i="2"/>
  <c r="J101" i="2" s="1"/>
  <c r="P157" i="2"/>
  <c r="R157" i="2"/>
  <c r="BK194" i="2"/>
  <c r="J194" i="2" s="1"/>
  <c r="J102" i="2" s="1"/>
  <c r="R194" i="2"/>
  <c r="P204" i="2"/>
  <c r="BK211" i="2"/>
  <c r="J211" i="2" s="1"/>
  <c r="J106" i="2" s="1"/>
  <c r="R211" i="2"/>
  <c r="BK224" i="2"/>
  <c r="J224" i="2" s="1"/>
  <c r="J107" i="2" s="1"/>
  <c r="R224" i="2"/>
  <c r="BK237" i="2"/>
  <c r="J237" i="2" s="1"/>
  <c r="J108" i="2" s="1"/>
  <c r="R237" i="2"/>
  <c r="BK244" i="2"/>
  <c r="J244" i="2" s="1"/>
  <c r="J109" i="2" s="1"/>
  <c r="T244" i="2"/>
  <c r="BK124" i="3"/>
  <c r="J124" i="3" s="1"/>
  <c r="J100" i="3" s="1"/>
  <c r="R124" i="3"/>
  <c r="R123" i="3" s="1"/>
  <c r="R122" i="3" s="1"/>
  <c r="BK133" i="2"/>
  <c r="J133" i="2"/>
  <c r="J100" i="2" s="1"/>
  <c r="T133" i="2"/>
  <c r="T157" i="2"/>
  <c r="P194" i="2"/>
  <c r="T194" i="2"/>
  <c r="BK204" i="2"/>
  <c r="J204" i="2"/>
  <c r="J105" i="2"/>
  <c r="R204" i="2"/>
  <c r="T204" i="2"/>
  <c r="P211" i="2"/>
  <c r="T211" i="2"/>
  <c r="P224" i="2"/>
  <c r="T224" i="2"/>
  <c r="P237" i="2"/>
  <c r="T237" i="2"/>
  <c r="P244" i="2"/>
  <c r="R244" i="2"/>
  <c r="P124" i="3"/>
  <c r="P123" i="3"/>
  <c r="P122" i="3" s="1"/>
  <c r="AU98" i="1" s="1"/>
  <c r="AU97" i="1" s="1"/>
  <c r="T124" i="3"/>
  <c r="T123" i="3"/>
  <c r="T122" i="3" s="1"/>
  <c r="BK123" i="4"/>
  <c r="J123" i="4"/>
  <c r="J98" i="4"/>
  <c r="P123" i="4"/>
  <c r="P122" i="4" s="1"/>
  <c r="P121" i="4" s="1"/>
  <c r="AU99" i="1" s="1"/>
  <c r="R123" i="4"/>
  <c r="R122" i="4" s="1"/>
  <c r="R121" i="4" s="1"/>
  <c r="T123" i="4"/>
  <c r="T122" i="4" s="1"/>
  <c r="T121" i="4" s="1"/>
  <c r="J91" i="2"/>
  <c r="F93" i="2"/>
  <c r="BE147" i="2"/>
  <c r="BE158" i="2"/>
  <c r="BE165" i="2"/>
  <c r="BE180" i="2"/>
  <c r="BE188" i="2"/>
  <c r="BE190" i="2"/>
  <c r="BE195" i="2"/>
  <c r="BE206" i="2"/>
  <c r="BE225" i="2"/>
  <c r="BE233" i="2"/>
  <c r="E85" i="2"/>
  <c r="F94" i="2"/>
  <c r="J127" i="2"/>
  <c r="BE151" i="2"/>
  <c r="BE171" i="2"/>
  <c r="BE176" i="2"/>
  <c r="BE197" i="2"/>
  <c r="BE205" i="2"/>
  <c r="BE209" i="2"/>
  <c r="BE210" i="2"/>
  <c r="BE212" i="2"/>
  <c r="BE214" i="2"/>
  <c r="BE232" i="2"/>
  <c r="BE235" i="2"/>
  <c r="BE238" i="2"/>
  <c r="E85" i="3"/>
  <c r="F93" i="3"/>
  <c r="J93" i="3"/>
  <c r="J94" i="3"/>
  <c r="BE126" i="3"/>
  <c r="BE128" i="3"/>
  <c r="J94" i="2"/>
  <c r="BE134" i="2"/>
  <c r="BE135" i="2"/>
  <c r="BE139" i="2"/>
  <c r="BE159" i="2"/>
  <c r="BE162" i="2"/>
  <c r="BE168" i="2"/>
  <c r="BE184" i="2"/>
  <c r="BE196" i="2"/>
  <c r="BE199" i="2"/>
  <c r="BE200" i="2"/>
  <c r="BE202" i="2"/>
  <c r="BE213" i="2"/>
  <c r="BE215" i="2"/>
  <c r="BE218" i="2"/>
  <c r="BE222" i="2"/>
  <c r="BE223" i="2"/>
  <c r="BE226" i="2"/>
  <c r="BE229" i="2"/>
  <c r="BE236" i="2"/>
  <c r="BE241" i="2"/>
  <c r="BE242" i="2"/>
  <c r="BE245" i="2"/>
  <c r="BE255" i="2"/>
  <c r="BE265" i="2"/>
  <c r="BE275" i="2"/>
  <c r="BK201" i="2"/>
  <c r="J201" i="2"/>
  <c r="J103" i="2"/>
  <c r="J91" i="3"/>
  <c r="F94" i="3"/>
  <c r="BE125" i="3"/>
  <c r="BE127" i="3"/>
  <c r="BE129" i="3"/>
  <c r="BB98" i="1"/>
  <c r="E85" i="4"/>
  <c r="J89" i="4"/>
  <c r="F91" i="4"/>
  <c r="J91" i="4"/>
  <c r="F92" i="4"/>
  <c r="J92" i="4"/>
  <c r="BE124" i="4"/>
  <c r="BE125" i="4"/>
  <c r="BE127" i="4"/>
  <c r="BE129" i="4"/>
  <c r="BE131" i="4"/>
  <c r="BD99" i="1"/>
  <c r="BK126" i="4"/>
  <c r="J126" i="4"/>
  <c r="J99" i="4" s="1"/>
  <c r="BK128" i="4"/>
  <c r="J128" i="4"/>
  <c r="J100" i="4"/>
  <c r="BK130" i="4"/>
  <c r="J130" i="4" s="1"/>
  <c r="J101" i="4" s="1"/>
  <c r="J36" i="2"/>
  <c r="AW96" i="1" s="1"/>
  <c r="F37" i="2"/>
  <c r="BB96" i="1"/>
  <c r="BB95" i="1"/>
  <c r="AX95" i="1" s="1"/>
  <c r="F38" i="3"/>
  <c r="BC98" i="1"/>
  <c r="BC97" i="1"/>
  <c r="AY97" i="1" s="1"/>
  <c r="F35" i="4"/>
  <c r="BB99" i="1" s="1"/>
  <c r="F38" i="2"/>
  <c r="BC96" i="1" s="1"/>
  <c r="BC95" i="1" s="1"/>
  <c r="F39" i="3"/>
  <c r="BD98" i="1"/>
  <c r="BD97" i="1" s="1"/>
  <c r="J34" i="4"/>
  <c r="AW99" i="1"/>
  <c r="F39" i="2"/>
  <c r="BD96" i="1" s="1"/>
  <c r="BD95" i="1" s="1"/>
  <c r="BD94" i="1" s="1"/>
  <c r="W33" i="1" s="1"/>
  <c r="F36" i="3"/>
  <c r="BA98" i="1" s="1"/>
  <c r="BA97" i="1" s="1"/>
  <c r="AW97" i="1" s="1"/>
  <c r="J36" i="3"/>
  <c r="AW98" i="1" s="1"/>
  <c r="F36" i="2"/>
  <c r="BA96" i="1" s="1"/>
  <c r="BA95" i="1" s="1"/>
  <c r="F34" i="4"/>
  <c r="BA99" i="1"/>
  <c r="F36" i="4"/>
  <c r="BC99" i="1" s="1"/>
  <c r="AS94" i="1"/>
  <c r="BB97" i="1"/>
  <c r="AX97" i="1" s="1"/>
  <c r="T203" i="2" l="1"/>
  <c r="T132" i="2"/>
  <c r="T131" i="2"/>
  <c r="P203" i="2"/>
  <c r="P131" i="2" s="1"/>
  <c r="AU96" i="1" s="1"/>
  <c r="AU95" i="1" s="1"/>
  <c r="AU94" i="1" s="1"/>
  <c r="R132" i="2"/>
  <c r="P132" i="2"/>
  <c r="R203" i="2"/>
  <c r="BK203" i="2"/>
  <c r="J203" i="2"/>
  <c r="J104" i="2"/>
  <c r="BK123" i="3"/>
  <c r="BK122" i="3"/>
  <c r="J122" i="3"/>
  <c r="J98" i="3"/>
  <c r="BK132" i="2"/>
  <c r="J132" i="2"/>
  <c r="J99" i="2"/>
  <c r="BK122" i="4"/>
  <c r="J122" i="4" s="1"/>
  <c r="J97" i="4" s="1"/>
  <c r="BC94" i="1"/>
  <c r="AY94" i="1"/>
  <c r="BA94" i="1"/>
  <c r="W30" i="1" s="1"/>
  <c r="BB94" i="1"/>
  <c r="W31" i="1"/>
  <c r="AW95" i="1"/>
  <c r="AY95" i="1"/>
  <c r="F35" i="2"/>
  <c r="AZ96" i="1"/>
  <c r="AZ95" i="1" s="1"/>
  <c r="AV95" i="1" s="1"/>
  <c r="J35" i="2"/>
  <c r="AV96" i="1" s="1"/>
  <c r="AT96" i="1" s="1"/>
  <c r="J35" i="3"/>
  <c r="AV98" i="1" s="1"/>
  <c r="AT98" i="1" s="1"/>
  <c r="F35" i="3"/>
  <c r="AZ98" i="1"/>
  <c r="AZ97" i="1" s="1"/>
  <c r="AV97" i="1" s="1"/>
  <c r="AT97" i="1" s="1"/>
  <c r="F33" i="4"/>
  <c r="AZ99" i="1" s="1"/>
  <c r="J33" i="4"/>
  <c r="AV99" i="1"/>
  <c r="AT99" i="1"/>
  <c r="R131" i="2" l="1"/>
  <c r="BK131" i="2"/>
  <c r="J131" i="2"/>
  <c r="J98" i="2"/>
  <c r="J123" i="3"/>
  <c r="J99" i="3"/>
  <c r="BK121" i="4"/>
  <c r="J121" i="4"/>
  <c r="J30" i="4" s="1"/>
  <c r="AG99" i="1" s="1"/>
  <c r="AN99" i="1" s="1"/>
  <c r="AW94" i="1"/>
  <c r="AK30" i="1"/>
  <c r="AX94" i="1"/>
  <c r="AZ94" i="1"/>
  <c r="AV94" i="1" s="1"/>
  <c r="AK29" i="1" s="1"/>
  <c r="AT95" i="1"/>
  <c r="W32" i="1"/>
  <c r="J32" i="3"/>
  <c r="AG98" i="1" s="1"/>
  <c r="AG97" i="1" s="1"/>
  <c r="AN97" i="1" s="1"/>
  <c r="J96" i="4" l="1"/>
  <c r="AN98" i="1"/>
  <c r="J41" i="3"/>
  <c r="J39" i="4"/>
  <c r="W29" i="1"/>
  <c r="J32" i="2"/>
  <c r="AG96" i="1"/>
  <c r="AN96" i="1"/>
  <c r="AT94" i="1"/>
  <c r="J41" i="2" l="1"/>
  <c r="AG95" i="1"/>
  <c r="AG94" i="1" s="1"/>
  <c r="AK26" i="1" s="1"/>
  <c r="AK35" i="1" s="1"/>
  <c r="AN95" i="1" l="1"/>
  <c r="AN94" i="1"/>
</calcChain>
</file>

<file path=xl/sharedStrings.xml><?xml version="1.0" encoding="utf-8"?>
<sst xmlns="http://schemas.openxmlformats.org/spreadsheetml/2006/main" count="2245" uniqueCount="428">
  <si>
    <t>Export Komplet</t>
  </si>
  <si>
    <t/>
  </si>
  <si>
    <t>2.0</t>
  </si>
  <si>
    <t>ZAMOK</t>
  </si>
  <si>
    <t>False</t>
  </si>
  <si>
    <t>{f4d295f7-939f-445a-bae5-848955a0b1fd}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</si>
  <si>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</si>
  <si>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</si>
  <si>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</si>
  <si>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</si>
  <si>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</si>
  <si>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</si>
  <si>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</si>
  <si>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</si>
  <si>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DKP_21-001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</si>
  <si>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</si>
  <si>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</si>
  <si>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Výměna osobního výtahu v objektu Fr. Formana 13, Ostrava</t>
  </si>
  <si>
    <t>0,1</t>
  </si>
  <si>
    <t>KSO:</t>
  </si>
  <si>
    <t>CC-CZ:</t>
  </si>
  <si>
    <t>1</t>
  </si>
  <si>
    <t>Místo:</t>
  </si>
  <si>
    <t xml:space="preserve"> </t>
  </si>
  <si>
    <t>Datum:</t>
  </si>
  <si>
    <t>29. 3. 2021</t>
  </si>
  <si>
    <t>10</t>
  </si>
  <si>
    <t>100</t>
  </si>
  <si>
    <t>Zadavatel:</t>
  </si>
  <si>
    <t>IČ:</t>
  </si>
  <si>
    <t>45193410</t>
  </si>
  <si>
    <t>Městský obvod Ostrava-Jih</t>
  </si>
  <si>
    <t>DIČ:</t>
  </si>
  <si>
    <t>CZ45193410</t>
  </si>
  <si>
    <t>Uchazeč:</t>
  </si>
  <si>
    <t>Vyplň údaj</t>
  </si>
  <si>
    <t>Projektant:</t>
  </si>
  <si>
    <t>DK Projekt, s.r.o.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</si>
  <si>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</si>
  <si>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</si>
  <si>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</si>
  <si>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</si>
  <si>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</si>
  <si>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</si>
  <si>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</si>
  <si>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</si>
  <si>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</si>
  <si>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</si>
  <si>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</si>
  <si>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</si>
  <si>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</si>
  <si>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</si>
  <si>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</si>
  <si>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</si>
  <si>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</si>
  <si>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</si>
  <si>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</si>
  <si>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</si>
  <si>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</si>
  <si>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</si>
  <si>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</si>
  <si>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</si>
  <si>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</si>
  <si>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</si>
  <si>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</si>
  <si>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</si>
  <si>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</si>
  <si>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</si>
  <si>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</si>
  <si>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</si>
  <si>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</si>
  <si>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</si>
  <si>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</si>
  <si>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</si>
  <si>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</si>
  <si>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</si>
  <si>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</si>
  <si>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</si>
  <si>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</si>
  <si>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</si>
  <si>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</si>
  <si>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</si>
  <si>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</si>
  <si>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</si>
  <si>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</si>
  <si>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D.1</t>
  </si>
  <si>
    <t>Budova</t>
  </si>
  <si>
    <t>STA</t>
  </si>
  <si>
    <t>{659f4c89-23d4-4728-9f0a-04928fcfda8a}</t>
  </si>
  <si>
    <t>2</t>
  </si>
  <si>
    <t>/</t>
  </si>
  <si>
    <t>D.1.1</t>
  </si>
  <si>
    <t>Architektonicko-stavební řešení</t>
  </si>
  <si>
    <t>Soupis</t>
  </si>
  <si>
    <t>{21c420cf-41e0-4776-bd69-81e6102a1ea9}</t>
  </si>
  <si>
    <t>D.2</t>
  </si>
  <si>
    <t>Technologická zařízení</t>
  </si>
  <si>
    <t>{f70f9476-03b9-4f4e-990c-45d37d35a22c}</t>
  </si>
  <si>
    <t>D.2.1</t>
  </si>
  <si>
    <t>Výtah</t>
  </si>
  <si>
    <t>{159fd049-9955-4c1e-80e3-65475554697f}</t>
  </si>
  <si>
    <t>VON</t>
  </si>
  <si>
    <t>Vedlejší a ostatní náklady stavby</t>
  </si>
  <si>
    <t>{1f894d8f-6041-405a-a1ee-aab8fd316133}</t>
  </si>
  <si>
    <t>KRYCÍ LIST SOUPISU PRACÍ</t>
  </si>
  <si>
    <t>Objekt:</t>
  </si>
  <si>
    <t>D.1 - Budova</t>
  </si>
  <si>
    <t>Soupis:</t>
  </si>
  <si>
    <t>D.1.1 - Architektonicko-stavební řešení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</si>
  <si>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</si>
  <si>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</si>
  <si>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</si>
  <si>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</si>
  <si>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</si>
  <si>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</si>
  <si>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</si>
  <si>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</si>
  <si>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</si>
  <si>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</si>
  <si>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</si>
  <si>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767 - Konstrukce zámečnické</t>
  </si>
  <si>
    <t xml:space="preserve">    771 - Podlahy z dlaždic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</si>
  <si>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</si>
  <si>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</si>
  <si>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</si>
  <si>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</si>
  <si>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</si>
  <si>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</si>
  <si>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</si>
  <si>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</si>
  <si>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</si>
  <si>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</si>
  <si>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</si>
  <si>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</si>
  <si>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</si>
  <si>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</si>
  <si>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</si>
  <si>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</si>
  <si>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</si>
  <si>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</si>
  <si>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</si>
  <si>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6</t>
  </si>
  <si>
    <t>Úpravy povrchů, podlahy a osazování výplní</t>
  </si>
  <si>
    <t>K</t>
  </si>
  <si>
    <t>611131121</t>
  </si>
  <si>
    <t>Penetrační disperzní nátěr vnitřních stropů nanášený ručně</t>
  </si>
  <si>
    <t>m2</t>
  </si>
  <si>
    <t>4</t>
  </si>
  <si>
    <t>1426524268</t>
  </si>
  <si>
    <t>611315421</t>
  </si>
  <si>
    <t>Oprava vnitřní vápenné štukové omítky stropů v rozsahu plochy do 10%</t>
  </si>
  <si>
    <t>1604540013</t>
  </si>
  <si>
    <t>VV</t>
  </si>
  <si>
    <t>strop výtahové šachty</t>
  </si>
  <si>
    <t>2,03*1,65</t>
  </si>
  <si>
    <t>Součet</t>
  </si>
  <si>
    <t>3</t>
  </si>
  <si>
    <t>612131121</t>
  </si>
  <si>
    <t>Penetrační disperzní nátěr vnitřních stěn nanášený ručně</t>
  </si>
  <si>
    <t>82</t>
  </si>
  <si>
    <t>ostění dveří</t>
  </si>
  <si>
    <t>0,42*2,18*2</t>
  </si>
  <si>
    <t>0,2*2,18*2</t>
  </si>
  <si>
    <t>0,25*2,18*2</t>
  </si>
  <si>
    <t>výtahová šachta</t>
  </si>
  <si>
    <t>11,77*(2,03*2+1,65*2)</t>
  </si>
  <si>
    <t>612315421</t>
  </si>
  <si>
    <t>Oprava vnitřní vápenné štukové omítky stěn v rozsahu plochy do 10%</t>
  </si>
  <si>
    <t>92</t>
  </si>
  <si>
    <t>5</t>
  </si>
  <si>
    <t>612325302</t>
  </si>
  <si>
    <t>Vápenocementová štuková omítka ostění nebo nadpraží</t>
  </si>
  <si>
    <t>-173162754</t>
  </si>
  <si>
    <t>(0,9*2+1,2*2)*0,25</t>
  </si>
  <si>
    <t>9</t>
  </si>
  <si>
    <t>Ostatní konstrukce a práce, bourání</t>
  </si>
  <si>
    <t>952901111</t>
  </si>
  <si>
    <t>Vyčištění budov bytové a občanské výstavby při výšce podlaží do 4 m</t>
  </si>
  <si>
    <t>132</t>
  </si>
  <si>
    <t>7</t>
  </si>
  <si>
    <t>962052211</t>
  </si>
  <si>
    <t>Bourání zdiva a konstrukcí nadzákladových ze ŽB</t>
  </si>
  <si>
    <t>m3</t>
  </si>
  <si>
    <t>142</t>
  </si>
  <si>
    <t>0,23*0,08*11,77</t>
  </si>
  <si>
    <t>8</t>
  </si>
  <si>
    <t>965046111</t>
  </si>
  <si>
    <t>Broušení stávajících betonových podlah úběr do 3 mm</t>
  </si>
  <si>
    <t>148</t>
  </si>
  <si>
    <t>0,75+1+1</t>
  </si>
  <si>
    <t>965046119</t>
  </si>
  <si>
    <t>Příplatek k broušení stávajících betonových podlah za každý další 1 mm úběru</t>
  </si>
  <si>
    <t>150</t>
  </si>
  <si>
    <t>965081213</t>
  </si>
  <si>
    <t>Bourání podlah z dlaždic keramických nebo xylolitových tl do 10 mm plochy přes 1 m2</t>
  </si>
  <si>
    <t>156</t>
  </si>
  <si>
    <t>11</t>
  </si>
  <si>
    <t>967041112</t>
  </si>
  <si>
    <t>Přisekání rovných ostění v betonu</t>
  </si>
  <si>
    <t>-262255727</t>
  </si>
  <si>
    <t>12</t>
  </si>
  <si>
    <t>977312114</t>
  </si>
  <si>
    <t>Řezání stávajících betonových mazanin vyztužených</t>
  </si>
  <si>
    <t>m</t>
  </si>
  <si>
    <t>186</t>
  </si>
  <si>
    <t>zaříznutí dlažby</t>
  </si>
  <si>
    <t>3*2</t>
  </si>
  <si>
    <t>13</t>
  </si>
  <si>
    <t>978011121</t>
  </si>
  <si>
    <t>Otlučení (osekání) vnitřní vápenné nebo vápenocementové omítky stropů v rozsahu do 10 %</t>
  </si>
  <si>
    <t>188</t>
  </si>
  <si>
    <t>14</t>
  </si>
  <si>
    <t>978013121</t>
  </si>
  <si>
    <t>Otlučení (osekání) vnitřní vápenné nebo vápenocementové omítky stěn v rozsahu do 10 %</t>
  </si>
  <si>
    <t>190</t>
  </si>
  <si>
    <t>978059541</t>
  </si>
  <si>
    <t>Odsekání a odebrání obkladů stěn z vnitřních obkládaček plochy přes 1 m2</t>
  </si>
  <si>
    <t>194</t>
  </si>
  <si>
    <t>2*1,1</t>
  </si>
  <si>
    <t>16</t>
  </si>
  <si>
    <t>771471810</t>
  </si>
  <si>
    <t>Demontáž soklíků z dlaždic keramických kladených do malty rovných</t>
  </si>
  <si>
    <t>-1172433565</t>
  </si>
  <si>
    <t>0,7+1</t>
  </si>
  <si>
    <t>997</t>
  </si>
  <si>
    <t>Přesun sutě</t>
  </si>
  <si>
    <t>17</t>
  </si>
  <si>
    <t>997013153</t>
  </si>
  <si>
    <t>Vnitrostaveništní doprava suti a vybouraných hmot pro budovy v do 12 m s omezením mechanizace</t>
  </si>
  <si>
    <t>t</t>
  </si>
  <si>
    <t>202</t>
  </si>
  <si>
    <t>18</t>
  </si>
  <si>
    <t>997321511</t>
  </si>
  <si>
    <t>Vodorovná doprava suti a vybouraných hmot po suchu do 1 km</t>
  </si>
  <si>
    <t>208</t>
  </si>
  <si>
    <t>19</t>
  </si>
  <si>
    <t>997321519</t>
  </si>
  <si>
    <t>Příplatek ZKD 1km vodorovné dopravy suti a vybouraných hmot po suchu</t>
  </si>
  <si>
    <t>210</t>
  </si>
  <si>
    <t>1,449*20 'Přepočtené koeficientem množství</t>
  </si>
  <si>
    <t>20</t>
  </si>
  <si>
    <t>997321611</t>
  </si>
  <si>
    <t>Nakládání nebo překládání suti a vybouraných hmot</t>
  </si>
  <si>
    <t>212</t>
  </si>
  <si>
    <t>997013R31</t>
  </si>
  <si>
    <t>Poplatek za uložení na skládce (skládkovné) stavebního odpadu bez rozlišení</t>
  </si>
  <si>
    <t>206</t>
  </si>
  <si>
    <t>998</t>
  </si>
  <si>
    <t>Přesun hmot</t>
  </si>
  <si>
    <t>22</t>
  </si>
  <si>
    <t>998017002</t>
  </si>
  <si>
    <t>Přesun hmot s omezením mechanizace pro budovy v do 12 m</t>
  </si>
  <si>
    <t>214</t>
  </si>
  <si>
    <t>PSV</t>
  </si>
  <si>
    <t>Práce a dodávky PSV</t>
  </si>
  <si>
    <t>767</t>
  </si>
  <si>
    <t>Konstrukce zámečnické</t>
  </si>
  <si>
    <t>23</t>
  </si>
  <si>
    <t>767pc001</t>
  </si>
  <si>
    <t>Demontáž poklopu stávajícího ocelového</t>
  </si>
  <si>
    <t>kus</t>
  </si>
  <si>
    <t>-1016779507</t>
  </si>
  <si>
    <t>24</t>
  </si>
  <si>
    <t>767pc002</t>
  </si>
  <si>
    <t>Montáž poklopu s rámem 900x1200 mm ocelového</t>
  </si>
  <si>
    <t>1812114694</t>
  </si>
  <si>
    <t xml:space="preserve">nový poklop 900x1200 mm </t>
  </si>
  <si>
    <t>25</t>
  </si>
  <si>
    <t>M</t>
  </si>
  <si>
    <t>631pc001</t>
  </si>
  <si>
    <t>Poklop s rámem ocelový 1200x900 mm</t>
  </si>
  <si>
    <t>32</t>
  </si>
  <si>
    <t>-1673969963</t>
  </si>
  <si>
    <t>26</t>
  </si>
  <si>
    <t>998767201</t>
  </si>
  <si>
    <t>Přesun hmot procentní pro zámečnické konstrukce v objektech v do 6 m</t>
  </si>
  <si>
    <t>%</t>
  </si>
  <si>
    <t>-2081893838</t>
  </si>
  <si>
    <t>771</t>
  </si>
  <si>
    <t>Podlahy z dlaždic</t>
  </si>
  <si>
    <t>27</t>
  </si>
  <si>
    <t>771111011</t>
  </si>
  <si>
    <t>Vysátí podkladu před pokládkou dlažby</t>
  </si>
  <si>
    <t>368</t>
  </si>
  <si>
    <t>28</t>
  </si>
  <si>
    <t>771121011</t>
  </si>
  <si>
    <t>Nátěr penetrační na podlahu</t>
  </si>
  <si>
    <t>370</t>
  </si>
  <si>
    <t>29</t>
  </si>
  <si>
    <t>771474113</t>
  </si>
  <si>
    <t>Montáž soklů z dlaždic keramických rovných flexibilní lepidlo v do 120 mm</t>
  </si>
  <si>
    <t>-403919832</t>
  </si>
  <si>
    <t>30</t>
  </si>
  <si>
    <t>771574266</t>
  </si>
  <si>
    <t>Montáž podlah keramických protiskluzných lepených flexibilním lepidlem</t>
  </si>
  <si>
    <t>374</t>
  </si>
  <si>
    <t>2,75</t>
  </si>
  <si>
    <t>31</t>
  </si>
  <si>
    <t>59761409</t>
  </si>
  <si>
    <t>dlažba keramická R10 (bude dopřesněno dle výběru investora, stanovena minimální cena 300 Kč/m2)</t>
  </si>
  <si>
    <t>378</t>
  </si>
  <si>
    <t>dlažba +sokl</t>
  </si>
  <si>
    <t>(2,75+3,4*0,1)*1,1</t>
  </si>
  <si>
    <t>771577R04</t>
  </si>
  <si>
    <t>Příplatek k vnitřním dlažbám za dodávku a montáž ukončovacích, rohových a koutových profilů</t>
  </si>
  <si>
    <t>380</t>
  </si>
  <si>
    <t>33</t>
  </si>
  <si>
    <t>998771203</t>
  </si>
  <si>
    <t>Přesun hmot procentní pro podlahy z dlaždic</t>
  </si>
  <si>
    <t>382</t>
  </si>
  <si>
    <t>781</t>
  </si>
  <si>
    <t>Dokončovací práce - obklady</t>
  </si>
  <si>
    <t>34</t>
  </si>
  <si>
    <t>781121011</t>
  </si>
  <si>
    <t>Nátěr penetrační na stěnu</t>
  </si>
  <si>
    <t>404</t>
  </si>
  <si>
    <t>35</t>
  </si>
  <si>
    <t>781474115</t>
  </si>
  <si>
    <t>Montáž obkladů vnitřních keramických hladkých lepených flexibilním lepidlem</t>
  </si>
  <si>
    <t>410</t>
  </si>
  <si>
    <t>2,2</t>
  </si>
  <si>
    <t>36</t>
  </si>
  <si>
    <t>59761R00</t>
  </si>
  <si>
    <t>obklad keramický hladký</t>
  </si>
  <si>
    <t>412</t>
  </si>
  <si>
    <t>2,2*1,1 "Přepočtené koeficientem množství</t>
  </si>
  <si>
    <t>37</t>
  </si>
  <si>
    <t>781477R00</t>
  </si>
  <si>
    <t>Příplatek k vnitřním obladům za dodávku a montáž ukončovacích, rohových a koutových profilů</t>
  </si>
  <si>
    <t>414</t>
  </si>
  <si>
    <t>38</t>
  </si>
  <si>
    <t>283pc001</t>
  </si>
  <si>
    <t>lišta nerezová rohová pro obklady</t>
  </si>
  <si>
    <t>-1801292089</t>
  </si>
  <si>
    <t>2,2*1,1</t>
  </si>
  <si>
    <t>39</t>
  </si>
  <si>
    <t>781495115</t>
  </si>
  <si>
    <t>Spárování vnitřních obkladů silikonem</t>
  </si>
  <si>
    <t>416</t>
  </si>
  <si>
    <t>40</t>
  </si>
  <si>
    <t>998781203</t>
  </si>
  <si>
    <t>Přesun hmot procentní pro obklady keramické</t>
  </si>
  <si>
    <t>418</t>
  </si>
  <si>
    <t>783</t>
  </si>
  <si>
    <t>Dokončovací práce - nátěry</t>
  </si>
  <si>
    <t>41</t>
  </si>
  <si>
    <t>783301311</t>
  </si>
  <si>
    <t>Odmaštění zámečnických konstrukcí vodou ředitelným odmašťovačem</t>
  </si>
  <si>
    <t>1629512785</t>
  </si>
  <si>
    <t>4*0,5*2</t>
  </si>
  <si>
    <t>42</t>
  </si>
  <si>
    <t>783314101</t>
  </si>
  <si>
    <t>Základní jednonásobný syntetický nátěr zámečnických konstrukcí</t>
  </si>
  <si>
    <t>707514965</t>
  </si>
  <si>
    <t>43</t>
  </si>
  <si>
    <t>783317101</t>
  </si>
  <si>
    <t>Krycí jednonásobný syntetický standardní nátěr zámečnických konstrukcí</t>
  </si>
  <si>
    <t>-1038963159</t>
  </si>
  <si>
    <t>4*2</t>
  </si>
  <si>
    <t>784</t>
  </si>
  <si>
    <t>Dokončovací práce - malby a tapety</t>
  </si>
  <si>
    <t>44</t>
  </si>
  <si>
    <t>784121003</t>
  </si>
  <si>
    <t>Oškrabání malby v mísnostech výšky bez rozlišení</t>
  </si>
  <si>
    <t>432</t>
  </si>
  <si>
    <t>stěny výtahových dveří - bílá</t>
  </si>
  <si>
    <t>4,7+3,4+3</t>
  </si>
  <si>
    <t>stěny výtahových dveří - barva</t>
  </si>
  <si>
    <t>1,5+1,5</t>
  </si>
  <si>
    <t>45</t>
  </si>
  <si>
    <t>784181103</t>
  </si>
  <si>
    <t>Základní akrylátová jednonásobná penetrace podkladu v místnostech výšky bez rozlišení</t>
  </si>
  <si>
    <t>434</t>
  </si>
  <si>
    <t>46</t>
  </si>
  <si>
    <t>784221103</t>
  </si>
  <si>
    <t>Dvojnásobné bílé malby ze směsí za sucha dobře otěruvzdorných v místnostech výšky bez rozlišení</t>
  </si>
  <si>
    <t>436</t>
  </si>
  <si>
    <t>47</t>
  </si>
  <si>
    <t>784321055</t>
  </si>
  <si>
    <t>Příplatek k cenám dvojnásobných silikátových maleb za barevnou malbu v odstínu sytém</t>
  </si>
  <si>
    <t>-946555672</t>
  </si>
  <si>
    <t>D.2 - Technologická zařízení</t>
  </si>
  <si>
    <t>D.2.1 - Výtah</t>
  </si>
  <si>
    <t>M - Práce a dodávky M</t>
  </si>
  <si>
    <t xml:space="preserve">    33-M - Montáže dopr.zaříz.,sklad. zař. a váh</t>
  </si>
  <si>
    <t>Práce a dodávky M</t>
  </si>
  <si>
    <t>33-M</t>
  </si>
  <si>
    <t>Montáže dopr.zaříz.,sklad. zař. a váh</t>
  </si>
  <si>
    <t>33-M_R01</t>
  </si>
  <si>
    <t>Demontáž technologie stávajícího výtahu, likvidace odpadů</t>
  </si>
  <si>
    <t>64</t>
  </si>
  <si>
    <t>33-M_R02</t>
  </si>
  <si>
    <t>Dodávka a montáž _ výtah _ specifikace viz D.2</t>
  </si>
  <si>
    <t>864122702</t>
  </si>
  <si>
    <t>33-M_R03</t>
  </si>
  <si>
    <t>Provozní zkouška</t>
  </si>
  <si>
    <t>1649836302</t>
  </si>
  <si>
    <t>33-M_R04</t>
  </si>
  <si>
    <t>Prodloužení přívodu ze strojovny 3 x 400 V, Revize elektro</t>
  </si>
  <si>
    <t>-1185666751</t>
  </si>
  <si>
    <t>33-M_R05</t>
  </si>
  <si>
    <t>Dodávka a montáž _ montážní háky FRB _ včetně certifikátu</t>
  </si>
  <si>
    <t>987992731</t>
  </si>
  <si>
    <t>VON - Vedlejší a ostatní náklady stavby</t>
  </si>
  <si>
    <t>VRN - VRN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</si>
  <si>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</si>
  <si>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</si>
  <si>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</si>
  <si>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VRN7 - Provozní vlivy</t>
  </si>
  <si>
    <t>VRN</t>
  </si>
  <si>
    <t>VRN1</t>
  </si>
  <si>
    <t>Průzkumné, geodetické a projektové práce</t>
  </si>
  <si>
    <t>013244000</t>
  </si>
  <si>
    <t>Dokumentace dílenská výtahu</t>
  </si>
  <si>
    <t>kpl.</t>
  </si>
  <si>
    <t>013254000</t>
  </si>
  <si>
    <t>Dokumentace skutečného provedení stavby</t>
  </si>
  <si>
    <t>VRN3</t>
  </si>
  <si>
    <t>Zařízení staveniště</t>
  </si>
  <si>
    <t>030001000</t>
  </si>
  <si>
    <t>VRN4</t>
  </si>
  <si>
    <t>Inženýrská činnost</t>
  </si>
  <si>
    <t>045002000</t>
  </si>
  <si>
    <t>Kompletační a koordinační činnost</t>
  </si>
  <si>
    <t>VRN7</t>
  </si>
  <si>
    <t>Provozní vlivy</t>
  </si>
  <si>
    <t>071103000</t>
  </si>
  <si>
    <t>Provoz investora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</si>
</sst>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31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4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9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3" fillId="0" borderId="12" xfId="0" applyNumberFormat="1" applyFont="1" applyBorder="1" applyAlignment="1" applyProtection="1"/>
    <xf numFmtId="166" fontId="33" fillId="0" borderId="13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</xf>
    <xf numFmtId="0" fontId="37" fillId="0" borderId="22" xfId="0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167" fontId="22" fillId="2" borderId="22" xfId="0" applyNumberFormat="1" applyFont="1" applyFill="1" applyBorder="1" applyAlignment="1" applyProtection="1">
      <alignment vertical="center"/>
      <protection locked="0"/>
    </xf>
    <xf numFmtId="0" fontId="11" fillId="0" borderId="19" xfId="0" applyFont="1" applyBorder="1" applyAlignment="1" applyProtection="1">
      <alignment vertical="center"/>
    </xf>
    <xf numFmtId="0" fontId="11" fillId="0" borderId="20" xfId="0" applyFont="1" applyBorder="1" applyAlignment="1" applyProtection="1">
      <alignment vertical="center"/>
    </xf>
    <xf numFmtId="0" fontId="11" fillId="0" borderId="21" xfId="0" applyFont="1" applyBorder="1" applyAlignment="1" applyProtection="1">
      <alignment vertical="center"/>
    </xf>
    <xf numFmtId="0" fontId="23" fillId="2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3" fillId="0" borderId="20" xfId="0" applyNumberFormat="1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4" fontId="27" fillId="0" borderId="0" xfId="0" applyNumberFormat="1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4" fontId="27" fillId="0" borderId="0" xfId="0" applyNumberFormat="1" applyFont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7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8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7" xfId="0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101"/>
  <sheetViews>
    <sheetView showGridLines="0" tabSelected="1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pans="1:74" s="1" customFormat="1" ht="36.950000000000003" customHeight="1">
      <c r="AR2" s="303"/>
      <c r="AS2" s="303"/>
      <c r="AT2" s="303"/>
      <c r="AU2" s="303"/>
      <c r="AV2" s="303"/>
      <c r="AW2" s="303"/>
      <c r="AX2" s="303"/>
      <c r="AY2" s="303"/>
      <c r="AZ2" s="303"/>
      <c r="BA2" s="303"/>
      <c r="BB2" s="303"/>
      <c r="BC2" s="303"/>
      <c r="BD2" s="303"/>
      <c r="BE2" s="303"/>
      <c r="BS2" s="17" t="s">
        <v>6</v>
      </c>
      <c r="BT2" s="17" t="s">
        <v>7</v>
      </c>
    </row>
    <row r="3" spans="1:74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s="1" customFormat="1" ht="24.95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pans="1:74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87" t="s">
        <v>14</v>
      </c>
      <c r="L5" s="288"/>
      <c r="M5" s="288"/>
      <c r="N5" s="288"/>
      <c r="O5" s="288"/>
      <c r="P5" s="288"/>
      <c r="Q5" s="288"/>
      <c r="R5" s="288"/>
      <c r="S5" s="288"/>
      <c r="T5" s="288"/>
      <c r="U5" s="288"/>
      <c r="V5" s="288"/>
      <c r="W5" s="288"/>
      <c r="X5" s="288"/>
      <c r="Y5" s="288"/>
      <c r="Z5" s="288"/>
      <c r="AA5" s="288"/>
      <c r="AB5" s="288"/>
      <c r="AC5" s="288"/>
      <c r="AD5" s="288"/>
      <c r="AE5" s="288"/>
      <c r="AF5" s="288"/>
      <c r="AG5" s="288"/>
      <c r="AH5" s="288"/>
      <c r="AI5" s="288"/>
      <c r="AJ5" s="288"/>
      <c r="AK5" s="288"/>
      <c r="AL5" s="288"/>
      <c r="AM5" s="288"/>
      <c r="AN5" s="288"/>
      <c r="AO5" s="288"/>
      <c r="AP5" s="22"/>
      <c r="AQ5" s="22"/>
      <c r="AR5" s="20"/>
      <c r="BE5" s="284" t="s">
        <v>15</v>
      </c>
      <c r="BS5" s="17" t="s">
        <v>6</v>
      </c>
    </row>
    <row r="6" spans="1:74" s="1" customFormat="1" ht="36.950000000000003" customHeight="1">
      <c r="B6" s="21"/>
      <c r="C6" s="22"/>
      <c r="D6" s="28" t="s">
        <v>16</v>
      </c>
      <c r="E6" s="22"/>
      <c r="F6" s="22"/>
      <c r="G6" s="22"/>
      <c r="H6" s="22"/>
      <c r="I6" s="22"/>
      <c r="J6" s="22"/>
      <c r="K6" s="289" t="s">
        <v>17</v>
      </c>
      <c r="L6" s="288"/>
      <c r="M6" s="288"/>
      <c r="N6" s="288"/>
      <c r="O6" s="288"/>
      <c r="P6" s="288"/>
      <c r="Q6" s="288"/>
      <c r="R6" s="288"/>
      <c r="S6" s="288"/>
      <c r="T6" s="288"/>
      <c r="U6" s="288"/>
      <c r="V6" s="288"/>
      <c r="W6" s="288"/>
      <c r="X6" s="288"/>
      <c r="Y6" s="288"/>
      <c r="Z6" s="288"/>
      <c r="AA6" s="288"/>
      <c r="AB6" s="288"/>
      <c r="AC6" s="288"/>
      <c r="AD6" s="288"/>
      <c r="AE6" s="288"/>
      <c r="AF6" s="288"/>
      <c r="AG6" s="288"/>
      <c r="AH6" s="288"/>
      <c r="AI6" s="288"/>
      <c r="AJ6" s="288"/>
      <c r="AK6" s="288"/>
      <c r="AL6" s="288"/>
      <c r="AM6" s="288"/>
      <c r="AN6" s="288"/>
      <c r="AO6" s="288"/>
      <c r="AP6" s="22"/>
      <c r="AQ6" s="22"/>
      <c r="AR6" s="20"/>
      <c r="BE6" s="285"/>
      <c r="BS6" s="17" t="s">
        <v>18</v>
      </c>
    </row>
    <row r="7" spans="1:74" s="1" customFormat="1" ht="12" customHeight="1">
      <c r="B7" s="21"/>
      <c r="C7" s="22"/>
      <c r="D7" s="29" t="s">
        <v>19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9" t="s">
        <v>20</v>
      </c>
      <c r="AL7" s="22"/>
      <c r="AM7" s="22"/>
      <c r="AN7" s="27" t="s">
        <v>1</v>
      </c>
      <c r="AO7" s="22"/>
      <c r="AP7" s="22"/>
      <c r="AQ7" s="22"/>
      <c r="AR7" s="20"/>
      <c r="BE7" s="285"/>
      <c r="BS7" s="17" t="s">
        <v>21</v>
      </c>
    </row>
    <row r="8" spans="1:74" s="1" customFormat="1" ht="12" customHeight="1">
      <c r="B8" s="21"/>
      <c r="C8" s="22"/>
      <c r="D8" s="29" t="s">
        <v>22</v>
      </c>
      <c r="E8" s="22"/>
      <c r="F8" s="22"/>
      <c r="G8" s="22"/>
      <c r="H8" s="22"/>
      <c r="I8" s="22"/>
      <c r="J8" s="22"/>
      <c r="K8" s="27" t="s">
        <v>23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9" t="s">
        <v>24</v>
      </c>
      <c r="AL8" s="22"/>
      <c r="AM8" s="22"/>
      <c r="AN8" s="30" t="s">
        <v>25</v>
      </c>
      <c r="AO8" s="22"/>
      <c r="AP8" s="22"/>
      <c r="AQ8" s="22"/>
      <c r="AR8" s="20"/>
      <c r="BE8" s="285"/>
      <c r="BS8" s="17" t="s">
        <v>26</v>
      </c>
    </row>
    <row r="9" spans="1:74" s="1" customFormat="1" ht="14.45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285"/>
      <c r="BS9" s="17" t="s">
        <v>27</v>
      </c>
    </row>
    <row r="10" spans="1:74" s="1" customFormat="1" ht="12" customHeight="1">
      <c r="B10" s="21"/>
      <c r="C10" s="22"/>
      <c r="D10" s="29" t="s">
        <v>28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9" t="s">
        <v>29</v>
      </c>
      <c r="AL10" s="22"/>
      <c r="AM10" s="22"/>
      <c r="AN10" s="27" t="s">
        <v>30</v>
      </c>
      <c r="AO10" s="22"/>
      <c r="AP10" s="22"/>
      <c r="AQ10" s="22"/>
      <c r="AR10" s="20"/>
      <c r="BE10" s="285"/>
      <c r="BS10" s="17" t="s">
        <v>18</v>
      </c>
    </row>
    <row r="11" spans="1:74" s="1" customFormat="1" ht="18.399999999999999" customHeight="1">
      <c r="B11" s="21"/>
      <c r="C11" s="22"/>
      <c r="D11" s="22"/>
      <c r="E11" s="27" t="s">
        <v>31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29" t="s">
        <v>32</v>
      </c>
      <c r="AL11" s="22"/>
      <c r="AM11" s="22"/>
      <c r="AN11" s="27" t="s">
        <v>33</v>
      </c>
      <c r="AO11" s="22"/>
      <c r="AP11" s="22"/>
      <c r="AQ11" s="22"/>
      <c r="AR11" s="20"/>
      <c r="BE11" s="285"/>
      <c r="BS11" s="17" t="s">
        <v>18</v>
      </c>
    </row>
    <row r="12" spans="1:74" s="1" customFormat="1" ht="6.95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285"/>
      <c r="BS12" s="17" t="s">
        <v>18</v>
      </c>
    </row>
    <row r="13" spans="1:74" s="1" customFormat="1" ht="12" customHeight="1">
      <c r="B13" s="21"/>
      <c r="C13" s="22"/>
      <c r="D13" s="29" t="s">
        <v>34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29" t="s">
        <v>29</v>
      </c>
      <c r="AL13" s="22"/>
      <c r="AM13" s="22"/>
      <c r="AN13" s="31" t="s">
        <v>35</v>
      </c>
      <c r="AO13" s="22"/>
      <c r="AP13" s="22"/>
      <c r="AQ13" s="22"/>
      <c r="AR13" s="20"/>
      <c r="BE13" s="285"/>
      <c r="BS13" s="17" t="s">
        <v>18</v>
      </c>
    </row>
    <row r="14" spans="1:74" ht="12.75">
      <c r="B14" s="21"/>
      <c r="C14" s="22"/>
      <c r="D14" s="22"/>
      <c r="E14" s="290" t="s">
        <v>35</v>
      </c>
      <c r="F14" s="291"/>
      <c r="G14" s="291"/>
      <c r="H14" s="291"/>
      <c r="I14" s="291"/>
      <c r="J14" s="291"/>
      <c r="K14" s="291"/>
      <c r="L14" s="291"/>
      <c r="M14" s="291"/>
      <c r="N14" s="291"/>
      <c r="O14" s="291"/>
      <c r="P14" s="291"/>
      <c r="Q14" s="291"/>
      <c r="R14" s="291"/>
      <c r="S14" s="291"/>
      <c r="T14" s="291"/>
      <c r="U14" s="291"/>
      <c r="V14" s="291"/>
      <c r="W14" s="291"/>
      <c r="X14" s="291"/>
      <c r="Y14" s="291"/>
      <c r="Z14" s="291"/>
      <c r="AA14" s="291"/>
      <c r="AB14" s="291"/>
      <c r="AC14" s="291"/>
      <c r="AD14" s="291"/>
      <c r="AE14" s="291"/>
      <c r="AF14" s="291"/>
      <c r="AG14" s="291"/>
      <c r="AH14" s="291"/>
      <c r="AI14" s="291"/>
      <c r="AJ14" s="291"/>
      <c r="AK14" s="29" t="s">
        <v>32</v>
      </c>
      <c r="AL14" s="22"/>
      <c r="AM14" s="22"/>
      <c r="AN14" s="31" t="s">
        <v>35</v>
      </c>
      <c r="AO14" s="22"/>
      <c r="AP14" s="22"/>
      <c r="AQ14" s="22"/>
      <c r="AR14" s="20"/>
      <c r="BE14" s="285"/>
      <c r="BS14" s="17" t="s">
        <v>18</v>
      </c>
    </row>
    <row r="15" spans="1:74" s="1" customFormat="1" ht="6.95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285"/>
      <c r="BS15" s="17" t="s">
        <v>4</v>
      </c>
    </row>
    <row r="16" spans="1:74" s="1" customFormat="1" ht="12" customHeight="1">
      <c r="B16" s="21"/>
      <c r="C16" s="22"/>
      <c r="D16" s="29" t="s">
        <v>36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29" t="s">
        <v>29</v>
      </c>
      <c r="AL16" s="22"/>
      <c r="AM16" s="22"/>
      <c r="AN16" s="27" t="s">
        <v>1</v>
      </c>
      <c r="AO16" s="22"/>
      <c r="AP16" s="22"/>
      <c r="AQ16" s="22"/>
      <c r="AR16" s="20"/>
      <c r="BE16" s="285"/>
      <c r="BS16" s="17" t="s">
        <v>4</v>
      </c>
    </row>
    <row r="17" spans="1:71" s="1" customFormat="1" ht="18.399999999999999" customHeight="1">
      <c r="B17" s="21"/>
      <c r="C17" s="22"/>
      <c r="D17" s="22"/>
      <c r="E17" s="27" t="s">
        <v>37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29" t="s">
        <v>32</v>
      </c>
      <c r="AL17" s="22"/>
      <c r="AM17" s="22"/>
      <c r="AN17" s="27" t="s">
        <v>1</v>
      </c>
      <c r="AO17" s="22"/>
      <c r="AP17" s="22"/>
      <c r="AQ17" s="22"/>
      <c r="AR17" s="20"/>
      <c r="BE17" s="285"/>
      <c r="BS17" s="17" t="s">
        <v>38</v>
      </c>
    </row>
    <row r="18" spans="1:71" s="1" customFormat="1" ht="6.95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285"/>
      <c r="BS18" s="17" t="s">
        <v>6</v>
      </c>
    </row>
    <row r="19" spans="1:71" s="1" customFormat="1" ht="12" customHeight="1">
      <c r="B19" s="21"/>
      <c r="C19" s="22"/>
      <c r="D19" s="29" t="s">
        <v>39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29" t="s">
        <v>29</v>
      </c>
      <c r="AL19" s="22"/>
      <c r="AM19" s="22"/>
      <c r="AN19" s="27" t="s">
        <v>1</v>
      </c>
      <c r="AO19" s="22"/>
      <c r="AP19" s="22"/>
      <c r="AQ19" s="22"/>
      <c r="AR19" s="20"/>
      <c r="BE19" s="285"/>
      <c r="BS19" s="17" t="s">
        <v>6</v>
      </c>
    </row>
    <row r="20" spans="1:71" s="1" customFormat="1" ht="18.399999999999999" customHeight="1">
      <c r="B20" s="21"/>
      <c r="C20" s="22"/>
      <c r="D20" s="22"/>
      <c r="E20" s="27" t="s">
        <v>23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29" t="s">
        <v>32</v>
      </c>
      <c r="AL20" s="22"/>
      <c r="AM20" s="22"/>
      <c r="AN20" s="27" t="s">
        <v>1</v>
      </c>
      <c r="AO20" s="22"/>
      <c r="AP20" s="22"/>
      <c r="AQ20" s="22"/>
      <c r="AR20" s="20"/>
      <c r="BE20" s="285"/>
      <c r="BS20" s="17" t="s">
        <v>38</v>
      </c>
    </row>
    <row r="21" spans="1:71" s="1" customFormat="1" ht="6.95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285"/>
    </row>
    <row r="22" spans="1:71" s="1" customFormat="1" ht="12" customHeight="1">
      <c r="B22" s="21"/>
      <c r="C22" s="22"/>
      <c r="D22" s="29" t="s">
        <v>40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285"/>
    </row>
    <row r="23" spans="1:71" s="1" customFormat="1" ht="16.5" customHeight="1">
      <c r="B23" s="21"/>
      <c r="C23" s="22"/>
      <c r="D23" s="22"/>
      <c r="E23" s="292" t="s">
        <v>1</v>
      </c>
      <c r="F23" s="292"/>
      <c r="G23" s="292"/>
      <c r="H23" s="292"/>
      <c r="I23" s="292"/>
      <c r="J23" s="292"/>
      <c r="K23" s="292"/>
      <c r="L23" s="292"/>
      <c r="M23" s="292"/>
      <c r="N23" s="292"/>
      <c r="O23" s="292"/>
      <c r="P23" s="292"/>
      <c r="Q23" s="292"/>
      <c r="R23" s="292"/>
      <c r="S23" s="292"/>
      <c r="T23" s="292"/>
      <c r="U23" s="292"/>
      <c r="V23" s="292"/>
      <c r="W23" s="292"/>
      <c r="X23" s="292"/>
      <c r="Y23" s="292"/>
      <c r="Z23" s="292"/>
      <c r="AA23" s="292"/>
      <c r="AB23" s="292"/>
      <c r="AC23" s="292"/>
      <c r="AD23" s="292"/>
      <c r="AE23" s="292"/>
      <c r="AF23" s="292"/>
      <c r="AG23" s="292"/>
      <c r="AH23" s="292"/>
      <c r="AI23" s="292"/>
      <c r="AJ23" s="292"/>
      <c r="AK23" s="292"/>
      <c r="AL23" s="292"/>
      <c r="AM23" s="292"/>
      <c r="AN23" s="292"/>
      <c r="AO23" s="22"/>
      <c r="AP23" s="22"/>
      <c r="AQ23" s="22"/>
      <c r="AR23" s="20"/>
      <c r="BE23" s="285"/>
    </row>
    <row r="24" spans="1:71" s="1" customFormat="1" ht="6.95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285"/>
    </row>
    <row r="25" spans="1:71" s="1" customFormat="1" ht="6.95" customHeight="1">
      <c r="B25" s="21"/>
      <c r="C25" s="22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22"/>
      <c r="AQ25" s="22"/>
      <c r="AR25" s="20"/>
      <c r="BE25" s="285"/>
    </row>
    <row r="26" spans="1:71" s="2" customFormat="1" ht="25.9" customHeight="1">
      <c r="A26" s="34"/>
      <c r="B26" s="35"/>
      <c r="C26" s="36"/>
      <c r="D26" s="37" t="s">
        <v>41</v>
      </c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293">
        <f>ROUND(AG94,2)</f>
        <v>0</v>
      </c>
      <c r="AL26" s="294"/>
      <c r="AM26" s="294"/>
      <c r="AN26" s="294"/>
      <c r="AO26" s="294"/>
      <c r="AP26" s="36"/>
      <c r="AQ26" s="36"/>
      <c r="AR26" s="39"/>
      <c r="BE26" s="285"/>
    </row>
    <row r="27" spans="1:71" s="2" customFormat="1" ht="6.95" customHeight="1">
      <c r="A27" s="34"/>
      <c r="B27" s="35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39"/>
      <c r="BE27" s="285"/>
    </row>
    <row r="28" spans="1:71" s="2" customFormat="1" ht="12.75">
      <c r="A28" s="34"/>
      <c r="B28" s="35"/>
      <c r="C28" s="36"/>
      <c r="D28" s="36"/>
      <c r="E28" s="36"/>
      <c r="F28" s="36"/>
      <c r="G28" s="36"/>
      <c r="H28" s="36"/>
      <c r="I28" s="36"/>
      <c r="J28" s="36"/>
      <c r="K28" s="36"/>
      <c r="L28" s="295" t="s">
        <v>42</v>
      </c>
      <c r="M28" s="295"/>
      <c r="N28" s="295"/>
      <c r="O28" s="295"/>
      <c r="P28" s="295"/>
      <c r="Q28" s="36"/>
      <c r="R28" s="36"/>
      <c r="S28" s="36"/>
      <c r="T28" s="36"/>
      <c r="U28" s="36"/>
      <c r="V28" s="36"/>
      <c r="W28" s="295" t="s">
        <v>43</v>
      </c>
      <c r="X28" s="295"/>
      <c r="Y28" s="295"/>
      <c r="Z28" s="295"/>
      <c r="AA28" s="295"/>
      <c r="AB28" s="295"/>
      <c r="AC28" s="295"/>
      <c r="AD28" s="295"/>
      <c r="AE28" s="295"/>
      <c r="AF28" s="36"/>
      <c r="AG28" s="36"/>
      <c r="AH28" s="36"/>
      <c r="AI28" s="36"/>
      <c r="AJ28" s="36"/>
      <c r="AK28" s="295" t="s">
        <v>44</v>
      </c>
      <c r="AL28" s="295"/>
      <c r="AM28" s="295"/>
      <c r="AN28" s="295"/>
      <c r="AO28" s="295"/>
      <c r="AP28" s="36"/>
      <c r="AQ28" s="36"/>
      <c r="AR28" s="39"/>
      <c r="BE28" s="285"/>
    </row>
    <row r="29" spans="1:71" s="3" customFormat="1" ht="14.45" customHeight="1">
      <c r="B29" s="40"/>
      <c r="C29" s="41"/>
      <c r="D29" s="29" t="s">
        <v>45</v>
      </c>
      <c r="E29" s="41"/>
      <c r="F29" s="29" t="s">
        <v>46</v>
      </c>
      <c r="G29" s="41"/>
      <c r="H29" s="41"/>
      <c r="I29" s="41"/>
      <c r="J29" s="41"/>
      <c r="K29" s="41"/>
      <c r="L29" s="298">
        <v>0.21</v>
      </c>
      <c r="M29" s="297"/>
      <c r="N29" s="297"/>
      <c r="O29" s="297"/>
      <c r="P29" s="297"/>
      <c r="Q29" s="41"/>
      <c r="R29" s="41"/>
      <c r="S29" s="41"/>
      <c r="T29" s="41"/>
      <c r="U29" s="41"/>
      <c r="V29" s="41"/>
      <c r="W29" s="296">
        <f>ROUND(AZ94, 2)</f>
        <v>0</v>
      </c>
      <c r="X29" s="297"/>
      <c r="Y29" s="297"/>
      <c r="Z29" s="297"/>
      <c r="AA29" s="297"/>
      <c r="AB29" s="297"/>
      <c r="AC29" s="297"/>
      <c r="AD29" s="297"/>
      <c r="AE29" s="297"/>
      <c r="AF29" s="41"/>
      <c r="AG29" s="41"/>
      <c r="AH29" s="41"/>
      <c r="AI29" s="41"/>
      <c r="AJ29" s="41"/>
      <c r="AK29" s="296">
        <f>ROUND(AV94, 2)</f>
        <v>0</v>
      </c>
      <c r="AL29" s="297"/>
      <c r="AM29" s="297"/>
      <c r="AN29" s="297"/>
      <c r="AO29" s="297"/>
      <c r="AP29" s="41"/>
      <c r="AQ29" s="41"/>
      <c r="AR29" s="42"/>
      <c r="BE29" s="286"/>
    </row>
    <row r="30" spans="1:71" s="3" customFormat="1" ht="14.45" customHeight="1">
      <c r="B30" s="40"/>
      <c r="C30" s="41"/>
      <c r="D30" s="41"/>
      <c r="E30" s="41"/>
      <c r="F30" s="29" t="s">
        <v>47</v>
      </c>
      <c r="G30" s="41"/>
      <c r="H30" s="41"/>
      <c r="I30" s="41"/>
      <c r="J30" s="41"/>
      <c r="K30" s="41"/>
      <c r="L30" s="298">
        <v>0.15</v>
      </c>
      <c r="M30" s="297"/>
      <c r="N30" s="297"/>
      <c r="O30" s="297"/>
      <c r="P30" s="297"/>
      <c r="Q30" s="41"/>
      <c r="R30" s="41"/>
      <c r="S30" s="41"/>
      <c r="T30" s="41"/>
      <c r="U30" s="41"/>
      <c r="V30" s="41"/>
      <c r="W30" s="296">
        <f>ROUND(BA94, 2)</f>
        <v>0</v>
      </c>
      <c r="X30" s="297"/>
      <c r="Y30" s="297"/>
      <c r="Z30" s="297"/>
      <c r="AA30" s="297"/>
      <c r="AB30" s="297"/>
      <c r="AC30" s="297"/>
      <c r="AD30" s="297"/>
      <c r="AE30" s="297"/>
      <c r="AF30" s="41"/>
      <c r="AG30" s="41"/>
      <c r="AH30" s="41"/>
      <c r="AI30" s="41"/>
      <c r="AJ30" s="41"/>
      <c r="AK30" s="296">
        <f>ROUND(AW94, 2)</f>
        <v>0</v>
      </c>
      <c r="AL30" s="297"/>
      <c r="AM30" s="297"/>
      <c r="AN30" s="297"/>
      <c r="AO30" s="297"/>
      <c r="AP30" s="41"/>
      <c r="AQ30" s="41"/>
      <c r="AR30" s="42"/>
      <c r="BE30" s="286"/>
    </row>
    <row r="31" spans="1:71" s="3" customFormat="1" ht="14.45" hidden="1" customHeight="1">
      <c r="B31" s="40"/>
      <c r="C31" s="41"/>
      <c r="D31" s="41"/>
      <c r="E31" s="41"/>
      <c r="F31" s="29" t="s">
        <v>48</v>
      </c>
      <c r="G31" s="41"/>
      <c r="H31" s="41"/>
      <c r="I31" s="41"/>
      <c r="J31" s="41"/>
      <c r="K31" s="41"/>
      <c r="L31" s="298">
        <v>0.21</v>
      </c>
      <c r="M31" s="297"/>
      <c r="N31" s="297"/>
      <c r="O31" s="297"/>
      <c r="P31" s="297"/>
      <c r="Q31" s="41"/>
      <c r="R31" s="41"/>
      <c r="S31" s="41"/>
      <c r="T31" s="41"/>
      <c r="U31" s="41"/>
      <c r="V31" s="41"/>
      <c r="W31" s="296">
        <f>ROUND(BB94, 2)</f>
        <v>0</v>
      </c>
      <c r="X31" s="297"/>
      <c r="Y31" s="297"/>
      <c r="Z31" s="297"/>
      <c r="AA31" s="297"/>
      <c r="AB31" s="297"/>
      <c r="AC31" s="297"/>
      <c r="AD31" s="297"/>
      <c r="AE31" s="297"/>
      <c r="AF31" s="41"/>
      <c r="AG31" s="41"/>
      <c r="AH31" s="41"/>
      <c r="AI31" s="41"/>
      <c r="AJ31" s="41"/>
      <c r="AK31" s="296">
        <v>0</v>
      </c>
      <c r="AL31" s="297"/>
      <c r="AM31" s="297"/>
      <c r="AN31" s="297"/>
      <c r="AO31" s="297"/>
      <c r="AP31" s="41"/>
      <c r="AQ31" s="41"/>
      <c r="AR31" s="42"/>
      <c r="BE31" s="286"/>
    </row>
    <row r="32" spans="1:71" s="3" customFormat="1" ht="14.45" hidden="1" customHeight="1">
      <c r="B32" s="40"/>
      <c r="C32" s="41"/>
      <c r="D32" s="41"/>
      <c r="E32" s="41"/>
      <c r="F32" s="29" t="s">
        <v>49</v>
      </c>
      <c r="G32" s="41"/>
      <c r="H32" s="41"/>
      <c r="I32" s="41"/>
      <c r="J32" s="41"/>
      <c r="K32" s="41"/>
      <c r="L32" s="298">
        <v>0.15</v>
      </c>
      <c r="M32" s="297"/>
      <c r="N32" s="297"/>
      <c r="O32" s="297"/>
      <c r="P32" s="297"/>
      <c r="Q32" s="41"/>
      <c r="R32" s="41"/>
      <c r="S32" s="41"/>
      <c r="T32" s="41"/>
      <c r="U32" s="41"/>
      <c r="V32" s="41"/>
      <c r="W32" s="296">
        <f>ROUND(BC94, 2)</f>
        <v>0</v>
      </c>
      <c r="X32" s="297"/>
      <c r="Y32" s="297"/>
      <c r="Z32" s="297"/>
      <c r="AA32" s="297"/>
      <c r="AB32" s="297"/>
      <c r="AC32" s="297"/>
      <c r="AD32" s="297"/>
      <c r="AE32" s="297"/>
      <c r="AF32" s="41"/>
      <c r="AG32" s="41"/>
      <c r="AH32" s="41"/>
      <c r="AI32" s="41"/>
      <c r="AJ32" s="41"/>
      <c r="AK32" s="296">
        <v>0</v>
      </c>
      <c r="AL32" s="297"/>
      <c r="AM32" s="297"/>
      <c r="AN32" s="297"/>
      <c r="AO32" s="297"/>
      <c r="AP32" s="41"/>
      <c r="AQ32" s="41"/>
      <c r="AR32" s="42"/>
      <c r="BE32" s="286"/>
    </row>
    <row r="33" spans="1:57" s="3" customFormat="1" ht="14.45" hidden="1" customHeight="1">
      <c r="B33" s="40"/>
      <c r="C33" s="41"/>
      <c r="D33" s="41"/>
      <c r="E33" s="41"/>
      <c r="F33" s="29" t="s">
        <v>50</v>
      </c>
      <c r="G33" s="41"/>
      <c r="H33" s="41"/>
      <c r="I33" s="41"/>
      <c r="J33" s="41"/>
      <c r="K33" s="41"/>
      <c r="L33" s="298">
        <v>0</v>
      </c>
      <c r="M33" s="297"/>
      <c r="N33" s="297"/>
      <c r="O33" s="297"/>
      <c r="P33" s="297"/>
      <c r="Q33" s="41"/>
      <c r="R33" s="41"/>
      <c r="S33" s="41"/>
      <c r="T33" s="41"/>
      <c r="U33" s="41"/>
      <c r="V33" s="41"/>
      <c r="W33" s="296">
        <f>ROUND(BD94, 2)</f>
        <v>0</v>
      </c>
      <c r="X33" s="297"/>
      <c r="Y33" s="297"/>
      <c r="Z33" s="297"/>
      <c r="AA33" s="297"/>
      <c r="AB33" s="297"/>
      <c r="AC33" s="297"/>
      <c r="AD33" s="297"/>
      <c r="AE33" s="297"/>
      <c r="AF33" s="41"/>
      <c r="AG33" s="41"/>
      <c r="AH33" s="41"/>
      <c r="AI33" s="41"/>
      <c r="AJ33" s="41"/>
      <c r="AK33" s="296">
        <v>0</v>
      </c>
      <c r="AL33" s="297"/>
      <c r="AM33" s="297"/>
      <c r="AN33" s="297"/>
      <c r="AO33" s="297"/>
      <c r="AP33" s="41"/>
      <c r="AQ33" s="41"/>
      <c r="AR33" s="42"/>
      <c r="BE33" s="286"/>
    </row>
    <row r="34" spans="1:57" s="2" customFormat="1" ht="6.95" customHeight="1">
      <c r="A34" s="34"/>
      <c r="B34" s="35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39"/>
      <c r="BE34" s="285"/>
    </row>
    <row r="35" spans="1:57" s="2" customFormat="1" ht="25.9" customHeight="1">
      <c r="A35" s="34"/>
      <c r="B35" s="35"/>
      <c r="C35" s="43"/>
      <c r="D35" s="44" t="s">
        <v>51</v>
      </c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45"/>
      <c r="S35" s="45"/>
      <c r="T35" s="46" t="s">
        <v>52</v>
      </c>
      <c r="U35" s="45"/>
      <c r="V35" s="45"/>
      <c r="W35" s="45"/>
      <c r="X35" s="302" t="s">
        <v>53</v>
      </c>
      <c r="Y35" s="300"/>
      <c r="Z35" s="300"/>
      <c r="AA35" s="300"/>
      <c r="AB35" s="300"/>
      <c r="AC35" s="45"/>
      <c r="AD35" s="45"/>
      <c r="AE35" s="45"/>
      <c r="AF35" s="45"/>
      <c r="AG35" s="45"/>
      <c r="AH35" s="45"/>
      <c r="AI35" s="45"/>
      <c r="AJ35" s="45"/>
      <c r="AK35" s="299">
        <f>SUM(AK26:AK33)</f>
        <v>0</v>
      </c>
      <c r="AL35" s="300"/>
      <c r="AM35" s="300"/>
      <c r="AN35" s="300"/>
      <c r="AO35" s="301"/>
      <c r="AP35" s="43"/>
      <c r="AQ35" s="43"/>
      <c r="AR35" s="39"/>
      <c r="BE35" s="34"/>
    </row>
    <row r="36" spans="1:57" s="2" customFormat="1" ht="6.95" customHeight="1">
      <c r="A36" s="34"/>
      <c r="B36" s="35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39"/>
      <c r="BE36" s="34"/>
    </row>
    <row r="37" spans="1:57" s="2" customFormat="1" ht="14.45" customHeight="1">
      <c r="A37" s="34"/>
      <c r="B37" s="35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36"/>
      <c r="AI37" s="36"/>
      <c r="AJ37" s="36"/>
      <c r="AK37" s="36"/>
      <c r="AL37" s="36"/>
      <c r="AM37" s="36"/>
      <c r="AN37" s="36"/>
      <c r="AO37" s="36"/>
      <c r="AP37" s="36"/>
      <c r="AQ37" s="36"/>
      <c r="AR37" s="39"/>
      <c r="BE37" s="34"/>
    </row>
    <row r="38" spans="1:57" s="1" customFormat="1" ht="14.45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pans="1:57" s="1" customFormat="1" ht="14.45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pans="1:57" s="1" customFormat="1" ht="14.45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pans="1:57" s="1" customFormat="1" ht="14.45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pans="1:57" s="1" customFormat="1" ht="14.45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pans="1:57" s="1" customFormat="1" ht="14.45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pans="1:57" s="1" customFormat="1" ht="14.45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pans="1:57" s="1" customFormat="1" ht="14.45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pans="1:57" s="1" customFormat="1" ht="14.45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pans="1:57" s="1" customFormat="1" ht="14.45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pans="1:57" s="1" customFormat="1" ht="14.45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pans="1:57" s="2" customFormat="1" ht="14.45" customHeight="1">
      <c r="B49" s="47"/>
      <c r="C49" s="48"/>
      <c r="D49" s="49" t="s">
        <v>54</v>
      </c>
      <c r="E49" s="50"/>
      <c r="F49" s="50"/>
      <c r="G49" s="50"/>
      <c r="H49" s="50"/>
      <c r="I49" s="50"/>
      <c r="J49" s="50"/>
      <c r="K49" s="50"/>
      <c r="L49" s="50"/>
      <c r="M49" s="50"/>
      <c r="N49" s="50"/>
      <c r="O49" s="50"/>
      <c r="P49" s="50"/>
      <c r="Q49" s="50"/>
      <c r="R49" s="50"/>
      <c r="S49" s="50"/>
      <c r="T49" s="50"/>
      <c r="U49" s="50"/>
      <c r="V49" s="50"/>
      <c r="W49" s="50"/>
      <c r="X49" s="50"/>
      <c r="Y49" s="50"/>
      <c r="Z49" s="50"/>
      <c r="AA49" s="50"/>
      <c r="AB49" s="50"/>
      <c r="AC49" s="50"/>
      <c r="AD49" s="50"/>
      <c r="AE49" s="50"/>
      <c r="AF49" s="50"/>
      <c r="AG49" s="50"/>
      <c r="AH49" s="49" t="s">
        <v>55</v>
      </c>
      <c r="AI49" s="50"/>
      <c r="AJ49" s="50"/>
      <c r="AK49" s="50"/>
      <c r="AL49" s="50"/>
      <c r="AM49" s="50"/>
      <c r="AN49" s="50"/>
      <c r="AO49" s="50"/>
      <c r="AP49" s="48"/>
      <c r="AQ49" s="48"/>
      <c r="AR49" s="51"/>
    </row>
    <row r="50" spans="1:57" ht="11.25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 spans="1:57" ht="11.25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 spans="1:57" ht="11.25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 spans="1:57" ht="11.25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 spans="1:57" ht="11.25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 spans="1:57" ht="11.2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 spans="1:57" ht="11.25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 spans="1:57" ht="11.25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 spans="1:57" ht="11.25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 spans="1:57" ht="11.25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pans="1:57" s="2" customFormat="1" ht="12.75">
      <c r="A60" s="34"/>
      <c r="B60" s="35"/>
      <c r="C60" s="36"/>
      <c r="D60" s="52" t="s">
        <v>56</v>
      </c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52" t="s">
        <v>57</v>
      </c>
      <c r="W60" s="38"/>
      <c r="X60" s="38"/>
      <c r="Y60" s="38"/>
      <c r="Z60" s="38"/>
      <c r="AA60" s="38"/>
      <c r="AB60" s="38"/>
      <c r="AC60" s="38"/>
      <c r="AD60" s="38"/>
      <c r="AE60" s="38"/>
      <c r="AF60" s="38"/>
      <c r="AG60" s="38"/>
      <c r="AH60" s="52" t="s">
        <v>56</v>
      </c>
      <c r="AI60" s="38"/>
      <c r="AJ60" s="38"/>
      <c r="AK60" s="38"/>
      <c r="AL60" s="38"/>
      <c r="AM60" s="52" t="s">
        <v>57</v>
      </c>
      <c r="AN60" s="38"/>
      <c r="AO60" s="38"/>
      <c r="AP60" s="36"/>
      <c r="AQ60" s="36"/>
      <c r="AR60" s="39"/>
      <c r="BE60" s="34"/>
    </row>
    <row r="61" spans="1:57" ht="11.25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 spans="1:57" ht="11.25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 spans="1:57" ht="11.25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pans="1:57" s="2" customFormat="1" ht="12.75">
      <c r="A64" s="34"/>
      <c r="B64" s="35"/>
      <c r="C64" s="36"/>
      <c r="D64" s="49" t="s">
        <v>58</v>
      </c>
      <c r="E64" s="53"/>
      <c r="F64" s="53"/>
      <c r="G64" s="53"/>
      <c r="H64" s="53"/>
      <c r="I64" s="53"/>
      <c r="J64" s="53"/>
      <c r="K64" s="53"/>
      <c r="L64" s="53"/>
      <c r="M64" s="53"/>
      <c r="N64" s="53"/>
      <c r="O64" s="53"/>
      <c r="P64" s="53"/>
      <c r="Q64" s="53"/>
      <c r="R64" s="53"/>
      <c r="S64" s="53"/>
      <c r="T64" s="53"/>
      <c r="U64" s="53"/>
      <c r="V64" s="53"/>
      <c r="W64" s="53"/>
      <c r="X64" s="53"/>
      <c r="Y64" s="53"/>
      <c r="Z64" s="53"/>
      <c r="AA64" s="53"/>
      <c r="AB64" s="53"/>
      <c r="AC64" s="53"/>
      <c r="AD64" s="53"/>
      <c r="AE64" s="53"/>
      <c r="AF64" s="53"/>
      <c r="AG64" s="53"/>
      <c r="AH64" s="49" t="s">
        <v>59</v>
      </c>
      <c r="AI64" s="53"/>
      <c r="AJ64" s="53"/>
      <c r="AK64" s="53"/>
      <c r="AL64" s="53"/>
      <c r="AM64" s="53"/>
      <c r="AN64" s="53"/>
      <c r="AO64" s="53"/>
      <c r="AP64" s="36"/>
      <c r="AQ64" s="36"/>
      <c r="AR64" s="39"/>
      <c r="BE64" s="34"/>
    </row>
    <row r="65" spans="1:57" ht="11.2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 spans="1:57" ht="11.25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 spans="1:57" ht="11.25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 spans="1:57" ht="11.25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 spans="1:57" ht="11.25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 spans="1:57" ht="11.25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 spans="1:57" ht="11.25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 spans="1:57" ht="11.25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 spans="1:57" ht="11.25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 spans="1:57" ht="11.25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pans="1:57" s="2" customFormat="1" ht="12.75">
      <c r="A75" s="34"/>
      <c r="B75" s="35"/>
      <c r="C75" s="36"/>
      <c r="D75" s="52" t="s">
        <v>56</v>
      </c>
      <c r="E75" s="38"/>
      <c r="F75" s="38"/>
      <c r="G75" s="38"/>
      <c r="H75" s="38"/>
      <c r="I75" s="38"/>
      <c r="J75" s="38"/>
      <c r="K75" s="38"/>
      <c r="L75" s="38"/>
      <c r="M75" s="38"/>
      <c r="N75" s="38"/>
      <c r="O75" s="38"/>
      <c r="P75" s="38"/>
      <c r="Q75" s="38"/>
      <c r="R75" s="38"/>
      <c r="S75" s="38"/>
      <c r="T75" s="38"/>
      <c r="U75" s="38"/>
      <c r="V75" s="52" t="s">
        <v>57</v>
      </c>
      <c r="W75" s="38"/>
      <c r="X75" s="38"/>
      <c r="Y75" s="38"/>
      <c r="Z75" s="38"/>
      <c r="AA75" s="38"/>
      <c r="AB75" s="38"/>
      <c r="AC75" s="38"/>
      <c r="AD75" s="38"/>
      <c r="AE75" s="38"/>
      <c r="AF75" s="38"/>
      <c r="AG75" s="38"/>
      <c r="AH75" s="52" t="s">
        <v>56</v>
      </c>
      <c r="AI75" s="38"/>
      <c r="AJ75" s="38"/>
      <c r="AK75" s="38"/>
      <c r="AL75" s="38"/>
      <c r="AM75" s="52" t="s">
        <v>57</v>
      </c>
      <c r="AN75" s="38"/>
      <c r="AO75" s="38"/>
      <c r="AP75" s="36"/>
      <c r="AQ75" s="36"/>
      <c r="AR75" s="39"/>
      <c r="BE75" s="34"/>
    </row>
    <row r="76" spans="1:57" s="2" customFormat="1" ht="11.25">
      <c r="A76" s="34"/>
      <c r="B76" s="35"/>
      <c r="C76" s="36"/>
      <c r="D76" s="36"/>
      <c r="E76" s="36"/>
      <c r="F76" s="36"/>
      <c r="G76" s="36"/>
      <c r="H76" s="36"/>
      <c r="I76" s="36"/>
      <c r="J76" s="36"/>
      <c r="K76" s="36"/>
      <c r="L76" s="36"/>
      <c r="M76" s="36"/>
      <c r="N76" s="36"/>
      <c r="O76" s="36"/>
      <c r="P76" s="36"/>
      <c r="Q76" s="36"/>
      <c r="R76" s="36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  <c r="AF76" s="36"/>
      <c r="AG76" s="36"/>
      <c r="AH76" s="36"/>
      <c r="AI76" s="36"/>
      <c r="AJ76" s="36"/>
      <c r="AK76" s="36"/>
      <c r="AL76" s="36"/>
      <c r="AM76" s="36"/>
      <c r="AN76" s="36"/>
      <c r="AO76" s="36"/>
      <c r="AP76" s="36"/>
      <c r="AQ76" s="36"/>
      <c r="AR76" s="39"/>
      <c r="BE76" s="34"/>
    </row>
    <row r="77" spans="1:57" s="2" customFormat="1" ht="6.95" customHeight="1">
      <c r="A77" s="34"/>
      <c r="B77" s="54"/>
      <c r="C77" s="55"/>
      <c r="D77" s="55"/>
      <c r="E77" s="55"/>
      <c r="F77" s="55"/>
      <c r="G77" s="55"/>
      <c r="H77" s="55"/>
      <c r="I77" s="55"/>
      <c r="J77" s="55"/>
      <c r="K77" s="55"/>
      <c r="L77" s="55"/>
      <c r="M77" s="55"/>
      <c r="N77" s="55"/>
      <c r="O77" s="55"/>
      <c r="P77" s="55"/>
      <c r="Q77" s="55"/>
      <c r="R77" s="55"/>
      <c r="S77" s="55"/>
      <c r="T77" s="55"/>
      <c r="U77" s="55"/>
      <c r="V77" s="55"/>
      <c r="W77" s="55"/>
      <c r="X77" s="55"/>
      <c r="Y77" s="55"/>
      <c r="Z77" s="55"/>
      <c r="AA77" s="55"/>
      <c r="AB77" s="55"/>
      <c r="AC77" s="55"/>
      <c r="AD77" s="55"/>
      <c r="AE77" s="55"/>
      <c r="AF77" s="55"/>
      <c r="AG77" s="55"/>
      <c r="AH77" s="55"/>
      <c r="AI77" s="55"/>
      <c r="AJ77" s="55"/>
      <c r="AK77" s="55"/>
      <c r="AL77" s="55"/>
      <c r="AM77" s="55"/>
      <c r="AN77" s="55"/>
      <c r="AO77" s="55"/>
      <c r="AP77" s="55"/>
      <c r="AQ77" s="55"/>
      <c r="AR77" s="39"/>
      <c r="BE77" s="34"/>
    </row>
    <row r="81" spans="1:91" s="2" customFormat="1" ht="6.95" customHeight="1">
      <c r="A81" s="34"/>
      <c r="B81" s="56"/>
      <c r="C81" s="57"/>
      <c r="D81" s="57"/>
      <c r="E81" s="57"/>
      <c r="F81" s="57"/>
      <c r="G81" s="57"/>
      <c r="H81" s="57"/>
      <c r="I81" s="57"/>
      <c r="J81" s="57"/>
      <c r="K81" s="57"/>
      <c r="L81" s="57"/>
      <c r="M81" s="57"/>
      <c r="N81" s="57"/>
      <c r="O81" s="57"/>
      <c r="P81" s="57"/>
      <c r="Q81" s="57"/>
      <c r="R81" s="57"/>
      <c r="S81" s="57"/>
      <c r="T81" s="57"/>
      <c r="U81" s="57"/>
      <c r="V81" s="57"/>
      <c r="W81" s="57"/>
      <c r="X81" s="57"/>
      <c r="Y81" s="57"/>
      <c r="Z81" s="57"/>
      <c r="AA81" s="57"/>
      <c r="AB81" s="57"/>
      <c r="AC81" s="57"/>
      <c r="AD81" s="57"/>
      <c r="AE81" s="57"/>
      <c r="AF81" s="57"/>
      <c r="AG81" s="57"/>
      <c r="AH81" s="57"/>
      <c r="AI81" s="57"/>
      <c r="AJ81" s="57"/>
      <c r="AK81" s="57"/>
      <c r="AL81" s="57"/>
      <c r="AM81" s="57"/>
      <c r="AN81" s="57"/>
      <c r="AO81" s="57"/>
      <c r="AP81" s="57"/>
      <c r="AQ81" s="57"/>
      <c r="AR81" s="39"/>
      <c r="BE81" s="34"/>
    </row>
    <row r="82" spans="1:91" s="2" customFormat="1" ht="24.95" customHeight="1">
      <c r="A82" s="34"/>
      <c r="B82" s="35"/>
      <c r="C82" s="23" t="s">
        <v>60</v>
      </c>
      <c r="D82" s="36"/>
      <c r="E82" s="36"/>
      <c r="F82" s="36"/>
      <c r="G82" s="36"/>
      <c r="H82" s="36"/>
      <c r="I82" s="36"/>
      <c r="J82" s="36"/>
      <c r="K82" s="36"/>
      <c r="L82" s="36"/>
      <c r="M82" s="36"/>
      <c r="N82" s="36"/>
      <c r="O82" s="36"/>
      <c r="P82" s="36"/>
      <c r="Q82" s="36"/>
      <c r="R82" s="36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F82" s="36"/>
      <c r="AG82" s="36"/>
      <c r="AH82" s="36"/>
      <c r="AI82" s="36"/>
      <c r="AJ82" s="36"/>
      <c r="AK82" s="36"/>
      <c r="AL82" s="36"/>
      <c r="AM82" s="36"/>
      <c r="AN82" s="36"/>
      <c r="AO82" s="36"/>
      <c r="AP82" s="36"/>
      <c r="AQ82" s="36"/>
      <c r="AR82" s="39"/>
      <c r="BE82" s="34"/>
    </row>
    <row r="83" spans="1:91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36"/>
      <c r="M83" s="36"/>
      <c r="N83" s="36"/>
      <c r="O83" s="36"/>
      <c r="P83" s="36"/>
      <c r="Q83" s="36"/>
      <c r="R83" s="36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F83" s="36"/>
      <c r="AG83" s="36"/>
      <c r="AH83" s="36"/>
      <c r="AI83" s="36"/>
      <c r="AJ83" s="36"/>
      <c r="AK83" s="36"/>
      <c r="AL83" s="36"/>
      <c r="AM83" s="36"/>
      <c r="AN83" s="36"/>
      <c r="AO83" s="36"/>
      <c r="AP83" s="36"/>
      <c r="AQ83" s="36"/>
      <c r="AR83" s="39"/>
      <c r="BE83" s="34"/>
    </row>
    <row r="84" spans="1:91" s="4" customFormat="1" ht="12" customHeight="1">
      <c r="B84" s="58"/>
      <c r="C84" s="29" t="s">
        <v>13</v>
      </c>
      <c r="D84" s="59"/>
      <c r="E84" s="59"/>
      <c r="F84" s="59"/>
      <c r="G84" s="59"/>
      <c r="H84" s="59"/>
      <c r="I84" s="59"/>
      <c r="J84" s="59"/>
      <c r="K84" s="59"/>
      <c r="L84" s="59" t="str">
        <f>K5</f>
        <v>DKP_21-001</v>
      </c>
      <c r="M84" s="59"/>
      <c r="N84" s="59"/>
      <c r="O84" s="59"/>
      <c r="P84" s="59"/>
      <c r="Q84" s="59"/>
      <c r="R84" s="59"/>
      <c r="S84" s="59"/>
      <c r="T84" s="59"/>
      <c r="U84" s="59"/>
      <c r="V84" s="59"/>
      <c r="W84" s="59"/>
      <c r="X84" s="59"/>
      <c r="Y84" s="59"/>
      <c r="Z84" s="59"/>
      <c r="AA84" s="59"/>
      <c r="AB84" s="59"/>
      <c r="AC84" s="59"/>
      <c r="AD84" s="59"/>
      <c r="AE84" s="59"/>
      <c r="AF84" s="59"/>
      <c r="AG84" s="59"/>
      <c r="AH84" s="59"/>
      <c r="AI84" s="59"/>
      <c r="AJ84" s="59"/>
      <c r="AK84" s="59"/>
      <c r="AL84" s="59"/>
      <c r="AM84" s="59"/>
      <c r="AN84" s="59"/>
      <c r="AO84" s="59"/>
      <c r="AP84" s="59"/>
      <c r="AQ84" s="59"/>
      <c r="AR84" s="60"/>
    </row>
    <row r="85" spans="1:91" s="5" customFormat="1" ht="36.950000000000003" customHeight="1">
      <c r="B85" s="61"/>
      <c r="C85" s="62" t="s">
        <v>16</v>
      </c>
      <c r="D85" s="63"/>
      <c r="E85" s="63"/>
      <c r="F85" s="63"/>
      <c r="G85" s="63"/>
      <c r="H85" s="63"/>
      <c r="I85" s="63"/>
      <c r="J85" s="63"/>
      <c r="K85" s="63"/>
      <c r="L85" s="259" t="str">
        <f>K6</f>
        <v>Výměna osobního výtahu v objektu Fr. Formana 13, Ostrava</v>
      </c>
      <c r="M85" s="260"/>
      <c r="N85" s="260"/>
      <c r="O85" s="260"/>
      <c r="P85" s="260"/>
      <c r="Q85" s="260"/>
      <c r="R85" s="260"/>
      <c r="S85" s="260"/>
      <c r="T85" s="260"/>
      <c r="U85" s="260"/>
      <c r="V85" s="260"/>
      <c r="W85" s="260"/>
      <c r="X85" s="260"/>
      <c r="Y85" s="260"/>
      <c r="Z85" s="260"/>
      <c r="AA85" s="260"/>
      <c r="AB85" s="260"/>
      <c r="AC85" s="260"/>
      <c r="AD85" s="260"/>
      <c r="AE85" s="260"/>
      <c r="AF85" s="260"/>
      <c r="AG85" s="260"/>
      <c r="AH85" s="260"/>
      <c r="AI85" s="260"/>
      <c r="AJ85" s="260"/>
      <c r="AK85" s="260"/>
      <c r="AL85" s="260"/>
      <c r="AM85" s="260"/>
      <c r="AN85" s="260"/>
      <c r="AO85" s="260"/>
      <c r="AP85" s="63"/>
      <c r="AQ85" s="63"/>
      <c r="AR85" s="64"/>
    </row>
    <row r="86" spans="1:91" s="2" customFormat="1" ht="6.95" customHeight="1">
      <c r="A86" s="34"/>
      <c r="B86" s="35"/>
      <c r="C86" s="36"/>
      <c r="D86" s="36"/>
      <c r="E86" s="36"/>
      <c r="F86" s="36"/>
      <c r="G86" s="36"/>
      <c r="H86" s="36"/>
      <c r="I86" s="36"/>
      <c r="J86" s="36"/>
      <c r="K86" s="36"/>
      <c r="L86" s="36"/>
      <c r="M86" s="36"/>
      <c r="N86" s="36"/>
      <c r="O86" s="36"/>
      <c r="P86" s="36"/>
      <c r="Q86" s="36"/>
      <c r="R86" s="36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F86" s="36"/>
      <c r="AG86" s="36"/>
      <c r="AH86" s="36"/>
      <c r="AI86" s="36"/>
      <c r="AJ86" s="36"/>
      <c r="AK86" s="36"/>
      <c r="AL86" s="36"/>
      <c r="AM86" s="36"/>
      <c r="AN86" s="36"/>
      <c r="AO86" s="36"/>
      <c r="AP86" s="36"/>
      <c r="AQ86" s="36"/>
      <c r="AR86" s="39"/>
      <c r="BE86" s="34"/>
    </row>
    <row r="87" spans="1:91" s="2" customFormat="1" ht="12" customHeight="1">
      <c r="A87" s="34"/>
      <c r="B87" s="35"/>
      <c r="C87" s="29" t="s">
        <v>22</v>
      </c>
      <c r="D87" s="36"/>
      <c r="E87" s="36"/>
      <c r="F87" s="36"/>
      <c r="G87" s="36"/>
      <c r="H87" s="36"/>
      <c r="I87" s="36"/>
      <c r="J87" s="36"/>
      <c r="K87" s="36"/>
      <c r="L87" s="65" t="str">
        <f>IF(K8="","",K8)</f>
        <v xml:space="preserve"> </v>
      </c>
      <c r="M87" s="36"/>
      <c r="N87" s="36"/>
      <c r="O87" s="36"/>
      <c r="P87" s="36"/>
      <c r="Q87" s="36"/>
      <c r="R87" s="36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F87" s="36"/>
      <c r="AG87" s="36"/>
      <c r="AH87" s="36"/>
      <c r="AI87" s="29" t="s">
        <v>24</v>
      </c>
      <c r="AJ87" s="36"/>
      <c r="AK87" s="36"/>
      <c r="AL87" s="36"/>
      <c r="AM87" s="261" t="str">
        <f>IF(AN8= "","",AN8)</f>
        <v>29. 3. 2021</v>
      </c>
      <c r="AN87" s="261"/>
      <c r="AO87" s="36"/>
      <c r="AP87" s="36"/>
      <c r="AQ87" s="36"/>
      <c r="AR87" s="39"/>
      <c r="BE87" s="34"/>
    </row>
    <row r="88" spans="1:91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36"/>
      <c r="M88" s="36"/>
      <c r="N88" s="36"/>
      <c r="O88" s="36"/>
      <c r="P88" s="36"/>
      <c r="Q88" s="36"/>
      <c r="R88" s="36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F88" s="36"/>
      <c r="AG88" s="36"/>
      <c r="AH88" s="36"/>
      <c r="AI88" s="36"/>
      <c r="AJ88" s="36"/>
      <c r="AK88" s="36"/>
      <c r="AL88" s="36"/>
      <c r="AM88" s="36"/>
      <c r="AN88" s="36"/>
      <c r="AO88" s="36"/>
      <c r="AP88" s="36"/>
      <c r="AQ88" s="36"/>
      <c r="AR88" s="39"/>
      <c r="BE88" s="34"/>
    </row>
    <row r="89" spans="1:91" s="2" customFormat="1" ht="15.2" customHeight="1">
      <c r="A89" s="34"/>
      <c r="B89" s="35"/>
      <c r="C89" s="29" t="s">
        <v>28</v>
      </c>
      <c r="D89" s="36"/>
      <c r="E89" s="36"/>
      <c r="F89" s="36"/>
      <c r="G89" s="36"/>
      <c r="H89" s="36"/>
      <c r="I89" s="36"/>
      <c r="J89" s="36"/>
      <c r="K89" s="36"/>
      <c r="L89" s="59" t="str">
        <f>IF(E11= "","",E11)</f>
        <v>Městský obvod Ostrava-Jih</v>
      </c>
      <c r="M89" s="36"/>
      <c r="N89" s="36"/>
      <c r="O89" s="36"/>
      <c r="P89" s="36"/>
      <c r="Q89" s="36"/>
      <c r="R89" s="36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F89" s="36"/>
      <c r="AG89" s="36"/>
      <c r="AH89" s="36"/>
      <c r="AI89" s="29" t="s">
        <v>36</v>
      </c>
      <c r="AJ89" s="36"/>
      <c r="AK89" s="36"/>
      <c r="AL89" s="36"/>
      <c r="AM89" s="262" t="str">
        <f>IF(E17="","",E17)</f>
        <v>DK Projekt, s.r.o.</v>
      </c>
      <c r="AN89" s="263"/>
      <c r="AO89" s="263"/>
      <c r="AP89" s="263"/>
      <c r="AQ89" s="36"/>
      <c r="AR89" s="39"/>
      <c r="AS89" s="264" t="s">
        <v>61</v>
      </c>
      <c r="AT89" s="265"/>
      <c r="AU89" s="67"/>
      <c r="AV89" s="67"/>
      <c r="AW89" s="67"/>
      <c r="AX89" s="67"/>
      <c r="AY89" s="67"/>
      <c r="AZ89" s="67"/>
      <c r="BA89" s="67"/>
      <c r="BB89" s="67"/>
      <c r="BC89" s="67"/>
      <c r="BD89" s="68"/>
      <c r="BE89" s="34"/>
    </row>
    <row r="90" spans="1:91" s="2" customFormat="1" ht="15.2" customHeight="1">
      <c r="A90" s="34"/>
      <c r="B90" s="35"/>
      <c r="C90" s="29" t="s">
        <v>34</v>
      </c>
      <c r="D90" s="36"/>
      <c r="E90" s="36"/>
      <c r="F90" s="36"/>
      <c r="G90" s="36"/>
      <c r="H90" s="36"/>
      <c r="I90" s="36"/>
      <c r="J90" s="36"/>
      <c r="K90" s="36"/>
      <c r="L90" s="59" t="str">
        <f>IF(E14= "Vyplň údaj","",E14)</f>
        <v/>
      </c>
      <c r="M90" s="36"/>
      <c r="N90" s="36"/>
      <c r="O90" s="36"/>
      <c r="P90" s="36"/>
      <c r="Q90" s="36"/>
      <c r="R90" s="36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F90" s="36"/>
      <c r="AG90" s="36"/>
      <c r="AH90" s="36"/>
      <c r="AI90" s="29" t="s">
        <v>39</v>
      </c>
      <c r="AJ90" s="36"/>
      <c r="AK90" s="36"/>
      <c r="AL90" s="36"/>
      <c r="AM90" s="262" t="str">
        <f>IF(E20="","",E20)</f>
        <v xml:space="preserve"> </v>
      </c>
      <c r="AN90" s="263"/>
      <c r="AO90" s="263"/>
      <c r="AP90" s="263"/>
      <c r="AQ90" s="36"/>
      <c r="AR90" s="39"/>
      <c r="AS90" s="266"/>
      <c r="AT90" s="267"/>
      <c r="AU90" s="69"/>
      <c r="AV90" s="69"/>
      <c r="AW90" s="69"/>
      <c r="AX90" s="69"/>
      <c r="AY90" s="69"/>
      <c r="AZ90" s="69"/>
      <c r="BA90" s="69"/>
      <c r="BB90" s="69"/>
      <c r="BC90" s="69"/>
      <c r="BD90" s="70"/>
      <c r="BE90" s="34"/>
    </row>
    <row r="91" spans="1:91" s="2" customFormat="1" ht="10.9" customHeight="1">
      <c r="A91" s="34"/>
      <c r="B91" s="35"/>
      <c r="C91" s="36"/>
      <c r="D91" s="36"/>
      <c r="E91" s="36"/>
      <c r="F91" s="36"/>
      <c r="G91" s="36"/>
      <c r="H91" s="36"/>
      <c r="I91" s="36"/>
      <c r="J91" s="36"/>
      <c r="K91" s="36"/>
      <c r="L91" s="36"/>
      <c r="M91" s="36"/>
      <c r="N91" s="36"/>
      <c r="O91" s="36"/>
      <c r="P91" s="36"/>
      <c r="Q91" s="36"/>
      <c r="R91" s="36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F91" s="36"/>
      <c r="AG91" s="36"/>
      <c r="AH91" s="36"/>
      <c r="AI91" s="36"/>
      <c r="AJ91" s="36"/>
      <c r="AK91" s="36"/>
      <c r="AL91" s="36"/>
      <c r="AM91" s="36"/>
      <c r="AN91" s="36"/>
      <c r="AO91" s="36"/>
      <c r="AP91" s="36"/>
      <c r="AQ91" s="36"/>
      <c r="AR91" s="39"/>
      <c r="AS91" s="268"/>
      <c r="AT91" s="269"/>
      <c r="AU91" s="71"/>
      <c r="AV91" s="71"/>
      <c r="AW91" s="71"/>
      <c r="AX91" s="71"/>
      <c r="AY91" s="71"/>
      <c r="AZ91" s="71"/>
      <c r="BA91" s="71"/>
      <c r="BB91" s="71"/>
      <c r="BC91" s="71"/>
      <c r="BD91" s="72"/>
      <c r="BE91" s="34"/>
    </row>
    <row r="92" spans="1:91" s="2" customFormat="1" ht="29.25" customHeight="1">
      <c r="A92" s="34"/>
      <c r="B92" s="35"/>
      <c r="C92" s="270" t="s">
        <v>62</v>
      </c>
      <c r="D92" s="271"/>
      <c r="E92" s="271"/>
      <c r="F92" s="271"/>
      <c r="G92" s="271"/>
      <c r="H92" s="73"/>
      <c r="I92" s="273" t="s">
        <v>63</v>
      </c>
      <c r="J92" s="271"/>
      <c r="K92" s="271"/>
      <c r="L92" s="271"/>
      <c r="M92" s="271"/>
      <c r="N92" s="271"/>
      <c r="O92" s="271"/>
      <c r="P92" s="271"/>
      <c r="Q92" s="271"/>
      <c r="R92" s="271"/>
      <c r="S92" s="271"/>
      <c r="T92" s="271"/>
      <c r="U92" s="271"/>
      <c r="V92" s="271"/>
      <c r="W92" s="271"/>
      <c r="X92" s="271"/>
      <c r="Y92" s="271"/>
      <c r="Z92" s="271"/>
      <c r="AA92" s="271"/>
      <c r="AB92" s="271"/>
      <c r="AC92" s="271"/>
      <c r="AD92" s="271"/>
      <c r="AE92" s="271"/>
      <c r="AF92" s="271"/>
      <c r="AG92" s="272" t="s">
        <v>64</v>
      </c>
      <c r="AH92" s="271"/>
      <c r="AI92" s="271"/>
      <c r="AJ92" s="271"/>
      <c r="AK92" s="271"/>
      <c r="AL92" s="271"/>
      <c r="AM92" s="271"/>
      <c r="AN92" s="273" t="s">
        <v>65</v>
      </c>
      <c r="AO92" s="271"/>
      <c r="AP92" s="274"/>
      <c r="AQ92" s="74" t="s">
        <v>66</v>
      </c>
      <c r="AR92" s="39"/>
      <c r="AS92" s="75" t="s">
        <v>67</v>
      </c>
      <c r="AT92" s="76" t="s">
        <v>68</v>
      </c>
      <c r="AU92" s="76" t="s">
        <v>69</v>
      </c>
      <c r="AV92" s="76" t="s">
        <v>70</v>
      </c>
      <c r="AW92" s="76" t="s">
        <v>71</v>
      </c>
      <c r="AX92" s="76" t="s">
        <v>72</v>
      </c>
      <c r="AY92" s="76" t="s">
        <v>73</v>
      </c>
      <c r="AZ92" s="76" t="s">
        <v>74</v>
      </c>
      <c r="BA92" s="76" t="s">
        <v>75</v>
      </c>
      <c r="BB92" s="76" t="s">
        <v>76</v>
      </c>
      <c r="BC92" s="76" t="s">
        <v>77</v>
      </c>
      <c r="BD92" s="77" t="s">
        <v>78</v>
      </c>
      <c r="BE92" s="34"/>
    </row>
    <row r="93" spans="1:91" s="2" customFormat="1" ht="10.9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36"/>
      <c r="M93" s="36"/>
      <c r="N93" s="36"/>
      <c r="O93" s="36"/>
      <c r="P93" s="36"/>
      <c r="Q93" s="36"/>
      <c r="R93" s="36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F93" s="36"/>
      <c r="AG93" s="36"/>
      <c r="AH93" s="36"/>
      <c r="AI93" s="36"/>
      <c r="AJ93" s="36"/>
      <c r="AK93" s="36"/>
      <c r="AL93" s="36"/>
      <c r="AM93" s="36"/>
      <c r="AN93" s="36"/>
      <c r="AO93" s="36"/>
      <c r="AP93" s="36"/>
      <c r="AQ93" s="36"/>
      <c r="AR93" s="39"/>
      <c r="AS93" s="78"/>
      <c r="AT93" s="79"/>
      <c r="AU93" s="79"/>
      <c r="AV93" s="79"/>
      <c r="AW93" s="79"/>
      <c r="AX93" s="79"/>
      <c r="AY93" s="79"/>
      <c r="AZ93" s="79"/>
      <c r="BA93" s="79"/>
      <c r="BB93" s="79"/>
      <c r="BC93" s="79"/>
      <c r="BD93" s="80"/>
      <c r="BE93" s="34"/>
    </row>
    <row r="94" spans="1:91" s="6" customFormat="1" ht="32.450000000000003" customHeight="1">
      <c r="B94" s="81"/>
      <c r="C94" s="82" t="s">
        <v>79</v>
      </c>
      <c r="D94" s="83"/>
      <c r="E94" s="83"/>
      <c r="F94" s="83"/>
      <c r="G94" s="83"/>
      <c r="H94" s="83"/>
      <c r="I94" s="83"/>
      <c r="J94" s="83"/>
      <c r="K94" s="83"/>
      <c r="L94" s="83"/>
      <c r="M94" s="83"/>
      <c r="N94" s="83"/>
      <c r="O94" s="83"/>
      <c r="P94" s="83"/>
      <c r="Q94" s="83"/>
      <c r="R94" s="83"/>
      <c r="S94" s="83"/>
      <c r="T94" s="83"/>
      <c r="U94" s="83"/>
      <c r="V94" s="83"/>
      <c r="W94" s="83"/>
      <c r="X94" s="83"/>
      <c r="Y94" s="83"/>
      <c r="Z94" s="83"/>
      <c r="AA94" s="83"/>
      <c r="AB94" s="83"/>
      <c r="AC94" s="83"/>
      <c r="AD94" s="83"/>
      <c r="AE94" s="83"/>
      <c r="AF94" s="83"/>
      <c r="AG94" s="282">
        <f>ROUND(AG95+AG97+AG99,2)</f>
        <v>0</v>
      </c>
      <c r="AH94" s="282"/>
      <c r="AI94" s="282"/>
      <c r="AJ94" s="282"/>
      <c r="AK94" s="282"/>
      <c r="AL94" s="282"/>
      <c r="AM94" s="282"/>
      <c r="AN94" s="283">
        <f t="shared" ref="AN94:AN99" si="0">SUM(AG94,AT94)</f>
        <v>0</v>
      </c>
      <c r="AO94" s="283"/>
      <c r="AP94" s="283"/>
      <c r="AQ94" s="85" t="s">
        <v>1</v>
      </c>
      <c r="AR94" s="86"/>
      <c r="AS94" s="87">
        <f>ROUND(AS95+AS97+AS99,2)</f>
        <v>0</v>
      </c>
      <c r="AT94" s="88">
        <f t="shared" ref="AT94:AT99" si="1">ROUND(SUM(AV94:AW94),2)</f>
        <v>0</v>
      </c>
      <c r="AU94" s="89">
        <f>ROUND(AU95+AU97+AU99,5)</f>
        <v>0</v>
      </c>
      <c r="AV94" s="88">
        <f>ROUND(AZ94*L29,2)</f>
        <v>0</v>
      </c>
      <c r="AW94" s="88">
        <f>ROUND(BA94*L30,2)</f>
        <v>0</v>
      </c>
      <c r="AX94" s="88">
        <f>ROUND(BB94*L29,2)</f>
        <v>0</v>
      </c>
      <c r="AY94" s="88">
        <f>ROUND(BC94*L30,2)</f>
        <v>0</v>
      </c>
      <c r="AZ94" s="88">
        <f>ROUND(AZ95+AZ97+AZ99,2)</f>
        <v>0</v>
      </c>
      <c r="BA94" s="88">
        <f>ROUND(BA95+BA97+BA99,2)</f>
        <v>0</v>
      </c>
      <c r="BB94" s="88">
        <f>ROUND(BB95+BB97+BB99,2)</f>
        <v>0</v>
      </c>
      <c r="BC94" s="88">
        <f>ROUND(BC95+BC97+BC99,2)</f>
        <v>0</v>
      </c>
      <c r="BD94" s="90">
        <f>ROUND(BD95+BD97+BD99,2)</f>
        <v>0</v>
      </c>
      <c r="BS94" s="91" t="s">
        <v>80</v>
      </c>
      <c r="BT94" s="91" t="s">
        <v>81</v>
      </c>
      <c r="BU94" s="92" t="s">
        <v>82</v>
      </c>
      <c r="BV94" s="91" t="s">
        <v>83</v>
      </c>
      <c r="BW94" s="91" t="s">
        <v>5</v>
      </c>
      <c r="BX94" s="91" t="s">
        <v>84</v>
      </c>
      <c r="CL94" s="91" t="s">
        <v>1</v>
      </c>
    </row>
    <row r="95" spans="1:91" s="7" customFormat="1" ht="16.5" customHeight="1">
      <c r="B95" s="93"/>
      <c r="C95" s="94"/>
      <c r="D95" s="277" t="s">
        <v>85</v>
      </c>
      <c r="E95" s="277"/>
      <c r="F95" s="277"/>
      <c r="G95" s="277"/>
      <c r="H95" s="277"/>
      <c r="I95" s="95"/>
      <c r="J95" s="277" t="s">
        <v>86</v>
      </c>
      <c r="K95" s="277"/>
      <c r="L95" s="277"/>
      <c r="M95" s="277"/>
      <c r="N95" s="277"/>
      <c r="O95" s="277"/>
      <c r="P95" s="277"/>
      <c r="Q95" s="277"/>
      <c r="R95" s="277"/>
      <c r="S95" s="277"/>
      <c r="T95" s="277"/>
      <c r="U95" s="277"/>
      <c r="V95" s="277"/>
      <c r="W95" s="277"/>
      <c r="X95" s="277"/>
      <c r="Y95" s="277"/>
      <c r="Z95" s="277"/>
      <c r="AA95" s="277"/>
      <c r="AB95" s="277"/>
      <c r="AC95" s="277"/>
      <c r="AD95" s="277"/>
      <c r="AE95" s="277"/>
      <c r="AF95" s="277"/>
      <c r="AG95" s="278">
        <f>ROUND(AG96,2)</f>
        <v>0</v>
      </c>
      <c r="AH95" s="276"/>
      <c r="AI95" s="276"/>
      <c r="AJ95" s="276"/>
      <c r="AK95" s="276"/>
      <c r="AL95" s="276"/>
      <c r="AM95" s="276"/>
      <c r="AN95" s="275">
        <f t="shared" si="0"/>
        <v>0</v>
      </c>
      <c r="AO95" s="276"/>
      <c r="AP95" s="276"/>
      <c r="AQ95" s="96" t="s">
        <v>87</v>
      </c>
      <c r="AR95" s="97"/>
      <c r="AS95" s="98">
        <f>ROUND(AS96,2)</f>
        <v>0</v>
      </c>
      <c r="AT95" s="99">
        <f t="shared" si="1"/>
        <v>0</v>
      </c>
      <c r="AU95" s="100">
        <f>ROUND(AU96,5)</f>
        <v>0</v>
      </c>
      <c r="AV95" s="99">
        <f>ROUND(AZ95*L29,2)</f>
        <v>0</v>
      </c>
      <c r="AW95" s="99">
        <f>ROUND(BA95*L30,2)</f>
        <v>0</v>
      </c>
      <c r="AX95" s="99">
        <f>ROUND(BB95*L29,2)</f>
        <v>0</v>
      </c>
      <c r="AY95" s="99">
        <f>ROUND(BC95*L30,2)</f>
        <v>0</v>
      </c>
      <c r="AZ95" s="99">
        <f>ROUND(AZ96,2)</f>
        <v>0</v>
      </c>
      <c r="BA95" s="99">
        <f>ROUND(BA96,2)</f>
        <v>0</v>
      </c>
      <c r="BB95" s="99">
        <f>ROUND(BB96,2)</f>
        <v>0</v>
      </c>
      <c r="BC95" s="99">
        <f>ROUND(BC96,2)</f>
        <v>0</v>
      </c>
      <c r="BD95" s="101">
        <f>ROUND(BD96,2)</f>
        <v>0</v>
      </c>
      <c r="BS95" s="102" t="s">
        <v>80</v>
      </c>
      <c r="BT95" s="102" t="s">
        <v>21</v>
      </c>
      <c r="BU95" s="102" t="s">
        <v>82</v>
      </c>
      <c r="BV95" s="102" t="s">
        <v>83</v>
      </c>
      <c r="BW95" s="102" t="s">
        <v>88</v>
      </c>
      <c r="BX95" s="102" t="s">
        <v>5</v>
      </c>
      <c r="CL95" s="102" t="s">
        <v>1</v>
      </c>
      <c r="CM95" s="102" t="s">
        <v>89</v>
      </c>
    </row>
    <row r="96" spans="1:91" s="4" customFormat="1" ht="16.5" customHeight="1">
      <c r="A96" s="103" t="s">
        <v>90</v>
      </c>
      <c r="B96" s="58"/>
      <c r="C96" s="104"/>
      <c r="D96" s="104"/>
      <c r="E96" s="279" t="s">
        <v>91</v>
      </c>
      <c r="F96" s="279"/>
      <c r="G96" s="279"/>
      <c r="H96" s="279"/>
      <c r="I96" s="279"/>
      <c r="J96" s="104"/>
      <c r="K96" s="279" t="s">
        <v>92</v>
      </c>
      <c r="L96" s="279"/>
      <c r="M96" s="279"/>
      <c r="N96" s="279"/>
      <c r="O96" s="279"/>
      <c r="P96" s="279"/>
      <c r="Q96" s="279"/>
      <c r="R96" s="279"/>
      <c r="S96" s="279"/>
      <c r="T96" s="279"/>
      <c r="U96" s="279"/>
      <c r="V96" s="279"/>
      <c r="W96" s="279"/>
      <c r="X96" s="279"/>
      <c r="Y96" s="279"/>
      <c r="Z96" s="279"/>
      <c r="AA96" s="279"/>
      <c r="AB96" s="279"/>
      <c r="AC96" s="279"/>
      <c r="AD96" s="279"/>
      <c r="AE96" s="279"/>
      <c r="AF96" s="279"/>
      <c r="AG96" s="280">
        <f>'D.1.1 - Architektonicko-s...'!J32</f>
        <v>0</v>
      </c>
      <c r="AH96" s="281"/>
      <c r="AI96" s="281"/>
      <c r="AJ96" s="281"/>
      <c r="AK96" s="281"/>
      <c r="AL96" s="281"/>
      <c r="AM96" s="281"/>
      <c r="AN96" s="280">
        <f t="shared" si="0"/>
        <v>0</v>
      </c>
      <c r="AO96" s="281"/>
      <c r="AP96" s="281"/>
      <c r="AQ96" s="105" t="s">
        <v>93</v>
      </c>
      <c r="AR96" s="60"/>
      <c r="AS96" s="106">
        <v>0</v>
      </c>
      <c r="AT96" s="107">
        <f t="shared" si="1"/>
        <v>0</v>
      </c>
      <c r="AU96" s="108">
        <f>'D.1.1 - Architektonicko-s...'!P131</f>
        <v>0</v>
      </c>
      <c r="AV96" s="107">
        <f>'D.1.1 - Architektonicko-s...'!J35</f>
        <v>0</v>
      </c>
      <c r="AW96" s="107">
        <f>'D.1.1 - Architektonicko-s...'!J36</f>
        <v>0</v>
      </c>
      <c r="AX96" s="107">
        <f>'D.1.1 - Architektonicko-s...'!J37</f>
        <v>0</v>
      </c>
      <c r="AY96" s="107">
        <f>'D.1.1 - Architektonicko-s...'!J38</f>
        <v>0</v>
      </c>
      <c r="AZ96" s="107">
        <f>'D.1.1 - Architektonicko-s...'!F35</f>
        <v>0</v>
      </c>
      <c r="BA96" s="107">
        <f>'D.1.1 - Architektonicko-s...'!F36</f>
        <v>0</v>
      </c>
      <c r="BB96" s="107">
        <f>'D.1.1 - Architektonicko-s...'!F37</f>
        <v>0</v>
      </c>
      <c r="BC96" s="107">
        <f>'D.1.1 - Architektonicko-s...'!F38</f>
        <v>0</v>
      </c>
      <c r="BD96" s="109">
        <f>'D.1.1 - Architektonicko-s...'!F39</f>
        <v>0</v>
      </c>
      <c r="BT96" s="110" t="s">
        <v>89</v>
      </c>
      <c r="BV96" s="110" t="s">
        <v>83</v>
      </c>
      <c r="BW96" s="110" t="s">
        <v>94</v>
      </c>
      <c r="BX96" s="110" t="s">
        <v>88</v>
      </c>
      <c r="CL96" s="110" t="s">
        <v>1</v>
      </c>
    </row>
    <row r="97" spans="1:91" s="7" customFormat="1" ht="16.5" customHeight="1">
      <c r="B97" s="93"/>
      <c r="C97" s="94"/>
      <c r="D97" s="277" t="s">
        <v>95</v>
      </c>
      <c r="E97" s="277"/>
      <c r="F97" s="277"/>
      <c r="G97" s="277"/>
      <c r="H97" s="277"/>
      <c r="I97" s="95"/>
      <c r="J97" s="277" t="s">
        <v>96</v>
      </c>
      <c r="K97" s="277"/>
      <c r="L97" s="277"/>
      <c r="M97" s="277"/>
      <c r="N97" s="277"/>
      <c r="O97" s="277"/>
      <c r="P97" s="277"/>
      <c r="Q97" s="277"/>
      <c r="R97" s="277"/>
      <c r="S97" s="277"/>
      <c r="T97" s="277"/>
      <c r="U97" s="277"/>
      <c r="V97" s="277"/>
      <c r="W97" s="277"/>
      <c r="X97" s="277"/>
      <c r="Y97" s="277"/>
      <c r="Z97" s="277"/>
      <c r="AA97" s="277"/>
      <c r="AB97" s="277"/>
      <c r="AC97" s="277"/>
      <c r="AD97" s="277"/>
      <c r="AE97" s="277"/>
      <c r="AF97" s="277"/>
      <c r="AG97" s="278">
        <f>ROUND(AG98,2)</f>
        <v>0</v>
      </c>
      <c r="AH97" s="276"/>
      <c r="AI97" s="276"/>
      <c r="AJ97" s="276"/>
      <c r="AK97" s="276"/>
      <c r="AL97" s="276"/>
      <c r="AM97" s="276"/>
      <c r="AN97" s="275">
        <f t="shared" si="0"/>
        <v>0</v>
      </c>
      <c r="AO97" s="276"/>
      <c r="AP97" s="276"/>
      <c r="AQ97" s="96" t="s">
        <v>87</v>
      </c>
      <c r="AR97" s="97"/>
      <c r="AS97" s="98">
        <f>ROUND(AS98,2)</f>
        <v>0</v>
      </c>
      <c r="AT97" s="99">
        <f t="shared" si="1"/>
        <v>0</v>
      </c>
      <c r="AU97" s="100">
        <f>ROUND(AU98,5)</f>
        <v>0</v>
      </c>
      <c r="AV97" s="99">
        <f>ROUND(AZ97*L29,2)</f>
        <v>0</v>
      </c>
      <c r="AW97" s="99">
        <f>ROUND(BA97*L30,2)</f>
        <v>0</v>
      </c>
      <c r="AX97" s="99">
        <f>ROUND(BB97*L29,2)</f>
        <v>0</v>
      </c>
      <c r="AY97" s="99">
        <f>ROUND(BC97*L30,2)</f>
        <v>0</v>
      </c>
      <c r="AZ97" s="99">
        <f>ROUND(AZ98,2)</f>
        <v>0</v>
      </c>
      <c r="BA97" s="99">
        <f>ROUND(BA98,2)</f>
        <v>0</v>
      </c>
      <c r="BB97" s="99">
        <f>ROUND(BB98,2)</f>
        <v>0</v>
      </c>
      <c r="BC97" s="99">
        <f>ROUND(BC98,2)</f>
        <v>0</v>
      </c>
      <c r="BD97" s="101">
        <f>ROUND(BD98,2)</f>
        <v>0</v>
      </c>
      <c r="BS97" s="102" t="s">
        <v>80</v>
      </c>
      <c r="BT97" s="102" t="s">
        <v>21</v>
      </c>
      <c r="BU97" s="102" t="s">
        <v>82</v>
      </c>
      <c r="BV97" s="102" t="s">
        <v>83</v>
      </c>
      <c r="BW97" s="102" t="s">
        <v>97</v>
      </c>
      <c r="BX97" s="102" t="s">
        <v>5</v>
      </c>
      <c r="CL97" s="102" t="s">
        <v>1</v>
      </c>
      <c r="CM97" s="102" t="s">
        <v>89</v>
      </c>
    </row>
    <row r="98" spans="1:91" s="4" customFormat="1" ht="16.5" customHeight="1">
      <c r="A98" s="103" t="s">
        <v>90</v>
      </c>
      <c r="B98" s="58"/>
      <c r="C98" s="104"/>
      <c r="D98" s="104"/>
      <c r="E98" s="279" t="s">
        <v>98</v>
      </c>
      <c r="F98" s="279"/>
      <c r="G98" s="279"/>
      <c r="H98" s="279"/>
      <c r="I98" s="279"/>
      <c r="J98" s="104"/>
      <c r="K98" s="279" t="s">
        <v>99</v>
      </c>
      <c r="L98" s="279"/>
      <c r="M98" s="279"/>
      <c r="N98" s="279"/>
      <c r="O98" s="279"/>
      <c r="P98" s="279"/>
      <c r="Q98" s="279"/>
      <c r="R98" s="279"/>
      <c r="S98" s="279"/>
      <c r="T98" s="279"/>
      <c r="U98" s="279"/>
      <c r="V98" s="279"/>
      <c r="W98" s="279"/>
      <c r="X98" s="279"/>
      <c r="Y98" s="279"/>
      <c r="Z98" s="279"/>
      <c r="AA98" s="279"/>
      <c r="AB98" s="279"/>
      <c r="AC98" s="279"/>
      <c r="AD98" s="279"/>
      <c r="AE98" s="279"/>
      <c r="AF98" s="279"/>
      <c r="AG98" s="280">
        <f>'D.2.1 - Výtah'!J32</f>
        <v>0</v>
      </c>
      <c r="AH98" s="281"/>
      <c r="AI98" s="281"/>
      <c r="AJ98" s="281"/>
      <c r="AK98" s="281"/>
      <c r="AL98" s="281"/>
      <c r="AM98" s="281"/>
      <c r="AN98" s="280">
        <f t="shared" si="0"/>
        <v>0</v>
      </c>
      <c r="AO98" s="281"/>
      <c r="AP98" s="281"/>
      <c r="AQ98" s="105" t="s">
        <v>93</v>
      </c>
      <c r="AR98" s="60"/>
      <c r="AS98" s="106">
        <v>0</v>
      </c>
      <c r="AT98" s="107">
        <f t="shared" si="1"/>
        <v>0</v>
      </c>
      <c r="AU98" s="108">
        <f>'D.2.1 - Výtah'!P122</f>
        <v>0</v>
      </c>
      <c r="AV98" s="107">
        <f>'D.2.1 - Výtah'!J35</f>
        <v>0</v>
      </c>
      <c r="AW98" s="107">
        <f>'D.2.1 - Výtah'!J36</f>
        <v>0</v>
      </c>
      <c r="AX98" s="107">
        <f>'D.2.1 - Výtah'!J37</f>
        <v>0</v>
      </c>
      <c r="AY98" s="107">
        <f>'D.2.1 - Výtah'!J38</f>
        <v>0</v>
      </c>
      <c r="AZ98" s="107">
        <f>'D.2.1 - Výtah'!F35</f>
        <v>0</v>
      </c>
      <c r="BA98" s="107">
        <f>'D.2.1 - Výtah'!F36</f>
        <v>0</v>
      </c>
      <c r="BB98" s="107">
        <f>'D.2.1 - Výtah'!F37</f>
        <v>0</v>
      </c>
      <c r="BC98" s="107">
        <f>'D.2.1 - Výtah'!F38</f>
        <v>0</v>
      </c>
      <c r="BD98" s="109">
        <f>'D.2.1 - Výtah'!F39</f>
        <v>0</v>
      </c>
      <c r="BT98" s="110" t="s">
        <v>89</v>
      </c>
      <c r="BV98" s="110" t="s">
        <v>83</v>
      </c>
      <c r="BW98" s="110" t="s">
        <v>100</v>
      </c>
      <c r="BX98" s="110" t="s">
        <v>97</v>
      </c>
      <c r="CL98" s="110" t="s">
        <v>1</v>
      </c>
    </row>
    <row r="99" spans="1:91" s="7" customFormat="1" ht="16.5" customHeight="1">
      <c r="A99" s="103" t="s">
        <v>90</v>
      </c>
      <c r="B99" s="93"/>
      <c r="C99" s="94"/>
      <c r="D99" s="277" t="s">
        <v>101</v>
      </c>
      <c r="E99" s="277"/>
      <c r="F99" s="277"/>
      <c r="G99" s="277"/>
      <c r="H99" s="277"/>
      <c r="I99" s="95"/>
      <c r="J99" s="277" t="s">
        <v>102</v>
      </c>
      <c r="K99" s="277"/>
      <c r="L99" s="277"/>
      <c r="M99" s="277"/>
      <c r="N99" s="277"/>
      <c r="O99" s="277"/>
      <c r="P99" s="277"/>
      <c r="Q99" s="277"/>
      <c r="R99" s="277"/>
      <c r="S99" s="277"/>
      <c r="T99" s="277"/>
      <c r="U99" s="277"/>
      <c r="V99" s="277"/>
      <c r="W99" s="277"/>
      <c r="X99" s="277"/>
      <c r="Y99" s="277"/>
      <c r="Z99" s="277"/>
      <c r="AA99" s="277"/>
      <c r="AB99" s="277"/>
      <c r="AC99" s="277"/>
      <c r="AD99" s="277"/>
      <c r="AE99" s="277"/>
      <c r="AF99" s="277"/>
      <c r="AG99" s="275">
        <f>'VON - Vedlejší a ostatní ...'!J30</f>
        <v>0</v>
      </c>
      <c r="AH99" s="276"/>
      <c r="AI99" s="276"/>
      <c r="AJ99" s="276"/>
      <c r="AK99" s="276"/>
      <c r="AL99" s="276"/>
      <c r="AM99" s="276"/>
      <c r="AN99" s="275">
        <f t="shared" si="0"/>
        <v>0</v>
      </c>
      <c r="AO99" s="276"/>
      <c r="AP99" s="276"/>
      <c r="AQ99" s="96" t="s">
        <v>87</v>
      </c>
      <c r="AR99" s="97"/>
      <c r="AS99" s="111">
        <v>0</v>
      </c>
      <c r="AT99" s="112">
        <f t="shared" si="1"/>
        <v>0</v>
      </c>
      <c r="AU99" s="113">
        <f>'VON - Vedlejší a ostatní ...'!P121</f>
        <v>0</v>
      </c>
      <c r="AV99" s="112">
        <f>'VON - Vedlejší a ostatní ...'!J33</f>
        <v>0</v>
      </c>
      <c r="AW99" s="112">
        <f>'VON - Vedlejší a ostatní ...'!J34</f>
        <v>0</v>
      </c>
      <c r="AX99" s="112">
        <f>'VON - Vedlejší a ostatní ...'!J35</f>
        <v>0</v>
      </c>
      <c r="AY99" s="112">
        <f>'VON - Vedlejší a ostatní ...'!J36</f>
        <v>0</v>
      </c>
      <c r="AZ99" s="112">
        <f>'VON - Vedlejší a ostatní ...'!F33</f>
        <v>0</v>
      </c>
      <c r="BA99" s="112">
        <f>'VON - Vedlejší a ostatní ...'!F34</f>
        <v>0</v>
      </c>
      <c r="BB99" s="112">
        <f>'VON - Vedlejší a ostatní ...'!F35</f>
        <v>0</v>
      </c>
      <c r="BC99" s="112">
        <f>'VON - Vedlejší a ostatní ...'!F36</f>
        <v>0</v>
      </c>
      <c r="BD99" s="114">
        <f>'VON - Vedlejší a ostatní ...'!F37</f>
        <v>0</v>
      </c>
      <c r="BT99" s="102" t="s">
        <v>21</v>
      </c>
      <c r="BV99" s="102" t="s">
        <v>83</v>
      </c>
      <c r="BW99" s="102" t="s">
        <v>103</v>
      </c>
      <c r="BX99" s="102" t="s">
        <v>5</v>
      </c>
      <c r="CL99" s="102" t="s">
        <v>1</v>
      </c>
      <c r="CM99" s="102" t="s">
        <v>89</v>
      </c>
    </row>
    <row r="100" spans="1:91" s="2" customFormat="1" ht="30" customHeight="1">
      <c r="A100" s="34"/>
      <c r="B100" s="35"/>
      <c r="C100" s="36"/>
      <c r="D100" s="36"/>
      <c r="E100" s="36"/>
      <c r="F100" s="36"/>
      <c r="G100" s="36"/>
      <c r="H100" s="36"/>
      <c r="I100" s="36"/>
      <c r="J100" s="36"/>
      <c r="K100" s="36"/>
      <c r="L100" s="36"/>
      <c r="M100" s="36"/>
      <c r="N100" s="36"/>
      <c r="O100" s="36"/>
      <c r="P100" s="36"/>
      <c r="Q100" s="36"/>
      <c r="R100" s="36"/>
      <c r="S100" s="36"/>
      <c r="T100" s="36"/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F100" s="36"/>
      <c r="AG100" s="36"/>
      <c r="AH100" s="36"/>
      <c r="AI100" s="36"/>
      <c r="AJ100" s="36"/>
      <c r="AK100" s="36"/>
      <c r="AL100" s="36"/>
      <c r="AM100" s="36"/>
      <c r="AN100" s="36"/>
      <c r="AO100" s="36"/>
      <c r="AP100" s="36"/>
      <c r="AQ100" s="36"/>
      <c r="AR100" s="39"/>
      <c r="AS100" s="34"/>
      <c r="AT100" s="34"/>
      <c r="AU100" s="34"/>
      <c r="AV100" s="34"/>
      <c r="AW100" s="34"/>
      <c r="AX100" s="34"/>
      <c r="AY100" s="34"/>
      <c r="AZ100" s="34"/>
      <c r="BA100" s="34"/>
      <c r="BB100" s="34"/>
      <c r="BC100" s="34"/>
      <c r="BD100" s="34"/>
      <c r="BE100" s="34"/>
    </row>
    <row r="101" spans="1:91" s="2" customFormat="1" ht="6.95" customHeight="1">
      <c r="A101" s="34"/>
      <c r="B101" s="54"/>
      <c r="C101" s="55"/>
      <c r="D101" s="55"/>
      <c r="E101" s="55"/>
      <c r="F101" s="55"/>
      <c r="G101" s="55"/>
      <c r="H101" s="55"/>
      <c r="I101" s="55"/>
      <c r="J101" s="55"/>
      <c r="K101" s="55"/>
      <c r="L101" s="55"/>
      <c r="M101" s="55"/>
      <c r="N101" s="55"/>
      <c r="O101" s="55"/>
      <c r="P101" s="55"/>
      <c r="Q101" s="55"/>
      <c r="R101" s="55"/>
      <c r="S101" s="55"/>
      <c r="T101" s="55"/>
      <c r="U101" s="55"/>
      <c r="V101" s="55"/>
      <c r="W101" s="55"/>
      <c r="X101" s="55"/>
      <c r="Y101" s="55"/>
      <c r="Z101" s="55"/>
      <c r="AA101" s="55"/>
      <c r="AB101" s="55"/>
      <c r="AC101" s="55"/>
      <c r="AD101" s="55"/>
      <c r="AE101" s="55"/>
      <c r="AF101" s="55"/>
      <c r="AG101" s="55"/>
      <c r="AH101" s="55"/>
      <c r="AI101" s="55"/>
      <c r="AJ101" s="55"/>
      <c r="AK101" s="55"/>
      <c r="AL101" s="55"/>
      <c r="AM101" s="55"/>
      <c r="AN101" s="55"/>
      <c r="AO101" s="55"/>
      <c r="AP101" s="55"/>
      <c r="AQ101" s="55"/>
      <c r="AR101" s="39"/>
      <c r="AS101" s="34"/>
      <c r="AT101" s="34"/>
      <c r="AU101" s="34"/>
      <c r="AV101" s="34"/>
      <c r="AW101" s="34"/>
      <c r="AX101" s="34"/>
      <c r="AY101" s="34"/>
      <c r="AZ101" s="34"/>
      <c r="BA101" s="34"/>
      <c r="BB101" s="34"/>
      <c r="BC101" s="34"/>
      <c r="BD101" s="34"/>
      <c r="BE101" s="34"/>
    </row>
  </sheetData>
  <sheetProtection algorithmName="SHA-512" hashValue="HuP6baZV7PhP4JVeQPxZ/jFjiJeG2Yw4w9C7QLBE2Fx5/6VZCi4CrIRdHYl8wPymyPtiJlYhXTuLK/VQVbESDw==" saltValue="TRnQMJGjDOZWjSZas8/JZYrd+kP7pMHQ1mRYdgt03uAt5//WLvbezVJMqc6BQ2YE373gYLcnhOgMUMcO89HPyg==" spinCount="100000" sheet="1" objects="1" scenarios="1" formatColumns="0" formatRows="0"/>
  <mergeCells count="58">
    <mergeCell ref="AR2:BE2"/>
    <mergeCell ref="L33:P33"/>
    <mergeCell ref="W33:AE33"/>
    <mergeCell ref="AK33:AO33"/>
    <mergeCell ref="AK35:AO35"/>
    <mergeCell ref="X35:AB35"/>
    <mergeCell ref="L31:P31"/>
    <mergeCell ref="AK31:AO31"/>
    <mergeCell ref="L32:P32"/>
    <mergeCell ref="W32:AE32"/>
    <mergeCell ref="AK32:AO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W29:AE29"/>
    <mergeCell ref="L29:P29"/>
    <mergeCell ref="AK30:AO30"/>
    <mergeCell ref="W30:AE30"/>
    <mergeCell ref="L30:P30"/>
    <mergeCell ref="W31:AE31"/>
    <mergeCell ref="AG98:AM98"/>
    <mergeCell ref="AN98:AP98"/>
    <mergeCell ref="E98:I98"/>
    <mergeCell ref="K98:AF98"/>
    <mergeCell ref="AN99:AP99"/>
    <mergeCell ref="AG99:AM99"/>
    <mergeCell ref="D99:H99"/>
    <mergeCell ref="J99:AF99"/>
    <mergeCell ref="K96:AF96"/>
    <mergeCell ref="AN96:AP96"/>
    <mergeCell ref="AG96:AM96"/>
    <mergeCell ref="E96:I96"/>
    <mergeCell ref="D97:H97"/>
    <mergeCell ref="J97:AF97"/>
    <mergeCell ref="AN97:AP97"/>
    <mergeCell ref="AG97:AM97"/>
    <mergeCell ref="C92:G92"/>
    <mergeCell ref="AG92:AM92"/>
    <mergeCell ref="AN92:AP92"/>
    <mergeCell ref="I92:AF92"/>
    <mergeCell ref="AN95:AP95"/>
    <mergeCell ref="D95:H95"/>
    <mergeCell ref="J95:AF95"/>
    <mergeCell ref="AG95:AM95"/>
    <mergeCell ref="AG94:AM94"/>
    <mergeCell ref="AN94:AP94"/>
    <mergeCell ref="L85:AO85"/>
    <mergeCell ref="AM87:AN87"/>
    <mergeCell ref="AM89:AP89"/>
    <mergeCell ref="AS89:AT91"/>
    <mergeCell ref="AM90:AP90"/>
  </mergeCells>
  <hyperlinks>
    <hyperlink ref="A96" location="'D.1.1 - Architektonicko-s...'!C2" display="/" xr:uid="{00000000-0004-0000-0000-000000000000}"/>
    <hyperlink ref="A98" location="'D.2.1 - Výtah'!C2" display="/" xr:uid="{00000000-0004-0000-0000-000001000000}"/>
    <hyperlink ref="A99" location="'VON - Vedlejší a ostatní ...'!C2" display="/" xr:uid="{00000000-0004-0000-0000-000002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BM279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03"/>
      <c r="M2" s="303"/>
      <c r="N2" s="303"/>
      <c r="O2" s="303"/>
      <c r="P2" s="303"/>
      <c r="Q2" s="303"/>
      <c r="R2" s="303"/>
      <c r="S2" s="303"/>
      <c r="T2" s="303"/>
      <c r="U2" s="303"/>
      <c r="V2" s="303"/>
      <c r="AT2" s="17" t="s">
        <v>94</v>
      </c>
    </row>
    <row r="3" spans="1:46" s="1" customFormat="1" ht="6.95" customHeight="1">
      <c r="B3" s="115"/>
      <c r="C3" s="116"/>
      <c r="D3" s="116"/>
      <c r="E3" s="116"/>
      <c r="F3" s="116"/>
      <c r="G3" s="116"/>
      <c r="H3" s="116"/>
      <c r="I3" s="116"/>
      <c r="J3" s="116"/>
      <c r="K3" s="116"/>
      <c r="L3" s="20"/>
      <c r="AT3" s="17" t="s">
        <v>89</v>
      </c>
    </row>
    <row r="4" spans="1:46" s="1" customFormat="1" ht="24.95" customHeight="1">
      <c r="B4" s="20"/>
      <c r="D4" s="117" t="s">
        <v>104</v>
      </c>
      <c r="L4" s="20"/>
      <c r="M4" s="118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19" t="s">
        <v>16</v>
      </c>
      <c r="L6" s="20"/>
    </row>
    <row r="7" spans="1:46" s="1" customFormat="1" ht="16.5" customHeight="1">
      <c r="B7" s="20"/>
      <c r="E7" s="304" t="str">
        <f>'Rekapitulace stavby'!K6</f>
        <v>Výměna osobního výtahu v objektu Fr. Formana 13, Ostrava</v>
      </c>
      <c r="F7" s="305"/>
      <c r="G7" s="305"/>
      <c r="H7" s="305"/>
      <c r="L7" s="20"/>
    </row>
    <row r="8" spans="1:46" s="1" customFormat="1" ht="12" customHeight="1">
      <c r="B8" s="20"/>
      <c r="D8" s="119" t="s">
        <v>105</v>
      </c>
      <c r="L8" s="20"/>
    </row>
    <row r="9" spans="1:46" s="2" customFormat="1" ht="16.5" customHeight="1">
      <c r="A9" s="34"/>
      <c r="B9" s="39"/>
      <c r="C9" s="34"/>
      <c r="D9" s="34"/>
      <c r="E9" s="304" t="s">
        <v>106</v>
      </c>
      <c r="F9" s="306"/>
      <c r="G9" s="306"/>
      <c r="H9" s="306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2" customHeight="1">
      <c r="A10" s="34"/>
      <c r="B10" s="39"/>
      <c r="C10" s="34"/>
      <c r="D10" s="119" t="s">
        <v>107</v>
      </c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6.5" customHeight="1">
      <c r="A11" s="34"/>
      <c r="B11" s="39"/>
      <c r="C11" s="34"/>
      <c r="D11" s="34"/>
      <c r="E11" s="307" t="s">
        <v>108</v>
      </c>
      <c r="F11" s="306"/>
      <c r="G11" s="306"/>
      <c r="H11" s="306"/>
      <c r="I11" s="34"/>
      <c r="J11" s="34"/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1.25">
      <c r="A12" s="34"/>
      <c r="B12" s="39"/>
      <c r="C12" s="34"/>
      <c r="D12" s="34"/>
      <c r="E12" s="34"/>
      <c r="F12" s="34"/>
      <c r="G12" s="34"/>
      <c r="H12" s="34"/>
      <c r="I12" s="34"/>
      <c r="J12" s="34"/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2" customHeight="1">
      <c r="A13" s="34"/>
      <c r="B13" s="39"/>
      <c r="C13" s="34"/>
      <c r="D13" s="119" t="s">
        <v>19</v>
      </c>
      <c r="E13" s="34"/>
      <c r="F13" s="110" t="s">
        <v>1</v>
      </c>
      <c r="G13" s="34"/>
      <c r="H13" s="34"/>
      <c r="I13" s="119" t="s">
        <v>20</v>
      </c>
      <c r="J13" s="110" t="s">
        <v>1</v>
      </c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9" t="s">
        <v>22</v>
      </c>
      <c r="E14" s="34"/>
      <c r="F14" s="110" t="s">
        <v>23</v>
      </c>
      <c r="G14" s="34"/>
      <c r="H14" s="34"/>
      <c r="I14" s="119" t="s">
        <v>24</v>
      </c>
      <c r="J14" s="120" t="str">
        <f>'Rekapitulace stavby'!AN8</f>
        <v>29. 3. 2021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0.9" customHeight="1">
      <c r="A15" s="34"/>
      <c r="B15" s="39"/>
      <c r="C15" s="34"/>
      <c r="D15" s="34"/>
      <c r="E15" s="34"/>
      <c r="F15" s="34"/>
      <c r="G15" s="34"/>
      <c r="H15" s="34"/>
      <c r="I15" s="34"/>
      <c r="J15" s="34"/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12" customHeight="1">
      <c r="A16" s="34"/>
      <c r="B16" s="39"/>
      <c r="C16" s="34"/>
      <c r="D16" s="119" t="s">
        <v>28</v>
      </c>
      <c r="E16" s="34"/>
      <c r="F16" s="34"/>
      <c r="G16" s="34"/>
      <c r="H16" s="34"/>
      <c r="I16" s="119" t="s">
        <v>29</v>
      </c>
      <c r="J16" s="110" t="str">
        <f>IF('Rekapitulace stavby'!AN10="","",'Rekapitulace stavby'!AN10)</f>
        <v>45193410</v>
      </c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8" customHeight="1">
      <c r="A17" s="34"/>
      <c r="B17" s="39"/>
      <c r="C17" s="34"/>
      <c r="D17" s="34"/>
      <c r="E17" s="110" t="str">
        <f>IF('Rekapitulace stavby'!E11="","",'Rekapitulace stavby'!E11)</f>
        <v>Městský obvod Ostrava-Jih</v>
      </c>
      <c r="F17" s="34"/>
      <c r="G17" s="34"/>
      <c r="H17" s="34"/>
      <c r="I17" s="119" t="s">
        <v>32</v>
      </c>
      <c r="J17" s="110" t="str">
        <f>IF('Rekapitulace stavby'!AN11="","",'Rekapitulace stavby'!AN11)</f>
        <v>CZ45193410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6.95" customHeight="1">
      <c r="A18" s="34"/>
      <c r="B18" s="39"/>
      <c r="C18" s="34"/>
      <c r="D18" s="34"/>
      <c r="E18" s="34"/>
      <c r="F18" s="34"/>
      <c r="G18" s="34"/>
      <c r="H18" s="34"/>
      <c r="I18" s="34"/>
      <c r="J18" s="34"/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12" customHeight="1">
      <c r="A19" s="34"/>
      <c r="B19" s="39"/>
      <c r="C19" s="34"/>
      <c r="D19" s="119" t="s">
        <v>34</v>
      </c>
      <c r="E19" s="34"/>
      <c r="F19" s="34"/>
      <c r="G19" s="34"/>
      <c r="H19" s="34"/>
      <c r="I19" s="119" t="s">
        <v>29</v>
      </c>
      <c r="J19" s="30" t="str">
        <f>'Rekapitulace stavby'!AN13</f>
        <v>Vyplň údaj</v>
      </c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8" customHeight="1">
      <c r="A20" s="34"/>
      <c r="B20" s="39"/>
      <c r="C20" s="34"/>
      <c r="D20" s="34"/>
      <c r="E20" s="308" t="str">
        <f>'Rekapitulace stavby'!E14</f>
        <v>Vyplň údaj</v>
      </c>
      <c r="F20" s="309"/>
      <c r="G20" s="309"/>
      <c r="H20" s="309"/>
      <c r="I20" s="119" t="s">
        <v>32</v>
      </c>
      <c r="J20" s="30" t="str">
        <f>'Rekapitulace stavby'!AN14</f>
        <v>Vyplň údaj</v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6.95" customHeight="1">
      <c r="A21" s="34"/>
      <c r="B21" s="39"/>
      <c r="C21" s="34"/>
      <c r="D21" s="34"/>
      <c r="E21" s="34"/>
      <c r="F21" s="34"/>
      <c r="G21" s="34"/>
      <c r="H21" s="34"/>
      <c r="I21" s="34"/>
      <c r="J21" s="34"/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12" customHeight="1">
      <c r="A22" s="34"/>
      <c r="B22" s="39"/>
      <c r="C22" s="34"/>
      <c r="D22" s="119" t="s">
        <v>36</v>
      </c>
      <c r="E22" s="34"/>
      <c r="F22" s="34"/>
      <c r="G22" s="34"/>
      <c r="H22" s="34"/>
      <c r="I22" s="119" t="s">
        <v>29</v>
      </c>
      <c r="J22" s="110" t="str">
        <f>IF('Rekapitulace stavby'!AN16="","",'Rekapitulace stavby'!AN16)</f>
        <v/>
      </c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8" customHeight="1">
      <c r="A23" s="34"/>
      <c r="B23" s="39"/>
      <c r="C23" s="34"/>
      <c r="D23" s="34"/>
      <c r="E23" s="110" t="str">
        <f>IF('Rekapitulace stavby'!E17="","",'Rekapitulace stavby'!E17)</f>
        <v>DK Projekt, s.r.o.</v>
      </c>
      <c r="F23" s="34"/>
      <c r="G23" s="34"/>
      <c r="H23" s="34"/>
      <c r="I23" s="119" t="s">
        <v>32</v>
      </c>
      <c r="J23" s="110" t="str">
        <f>IF('Rekapitulace stavby'!AN17="","",'Rekapitulace stavby'!AN17)</f>
        <v/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6.95" customHeight="1">
      <c r="A24" s="34"/>
      <c r="B24" s="39"/>
      <c r="C24" s="34"/>
      <c r="D24" s="34"/>
      <c r="E24" s="34"/>
      <c r="F24" s="34"/>
      <c r="G24" s="34"/>
      <c r="H24" s="34"/>
      <c r="I24" s="34"/>
      <c r="J24" s="34"/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12" customHeight="1">
      <c r="A25" s="34"/>
      <c r="B25" s="39"/>
      <c r="C25" s="34"/>
      <c r="D25" s="119" t="s">
        <v>39</v>
      </c>
      <c r="E25" s="34"/>
      <c r="F25" s="34"/>
      <c r="G25" s="34"/>
      <c r="H25" s="34"/>
      <c r="I25" s="119" t="s">
        <v>29</v>
      </c>
      <c r="J25" s="110" t="str">
        <f>IF('Rekapitulace stavby'!AN19="","",'Rekapitulace stavby'!AN19)</f>
        <v/>
      </c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8" customHeight="1">
      <c r="A26" s="34"/>
      <c r="B26" s="39"/>
      <c r="C26" s="34"/>
      <c r="D26" s="34"/>
      <c r="E26" s="110" t="str">
        <f>IF('Rekapitulace stavby'!E20="","",'Rekapitulace stavby'!E20)</f>
        <v xml:space="preserve"> </v>
      </c>
      <c r="F26" s="34"/>
      <c r="G26" s="34"/>
      <c r="H26" s="34"/>
      <c r="I26" s="119" t="s">
        <v>32</v>
      </c>
      <c r="J26" s="110" t="str">
        <f>IF('Rekapitulace stavby'!AN20="","",'Rekapitulace stavby'!AN20)</f>
        <v/>
      </c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2" customFormat="1" ht="6.95" customHeight="1">
      <c r="A27" s="34"/>
      <c r="B27" s="39"/>
      <c r="C27" s="34"/>
      <c r="D27" s="34"/>
      <c r="E27" s="34"/>
      <c r="F27" s="34"/>
      <c r="G27" s="34"/>
      <c r="H27" s="34"/>
      <c r="I27" s="34"/>
      <c r="J27" s="34"/>
      <c r="K27" s="34"/>
      <c r="L27" s="51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pans="1:31" s="2" customFormat="1" ht="12" customHeight="1">
      <c r="A28" s="34"/>
      <c r="B28" s="39"/>
      <c r="C28" s="34"/>
      <c r="D28" s="119" t="s">
        <v>40</v>
      </c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8" customFormat="1" ht="16.5" customHeight="1">
      <c r="A29" s="121"/>
      <c r="B29" s="122"/>
      <c r="C29" s="121"/>
      <c r="D29" s="121"/>
      <c r="E29" s="310" t="s">
        <v>1</v>
      </c>
      <c r="F29" s="310"/>
      <c r="G29" s="310"/>
      <c r="H29" s="310"/>
      <c r="I29" s="121"/>
      <c r="J29" s="121"/>
      <c r="K29" s="121"/>
      <c r="L29" s="123"/>
      <c r="S29" s="121"/>
      <c r="T29" s="121"/>
      <c r="U29" s="121"/>
      <c r="V29" s="121"/>
      <c r="W29" s="121"/>
      <c r="X29" s="121"/>
      <c r="Y29" s="121"/>
      <c r="Z29" s="121"/>
      <c r="AA29" s="121"/>
      <c r="AB29" s="121"/>
      <c r="AC29" s="121"/>
      <c r="AD29" s="121"/>
      <c r="AE29" s="121"/>
    </row>
    <row r="30" spans="1:31" s="2" customFormat="1" ht="6.95" customHeight="1">
      <c r="A30" s="34"/>
      <c r="B30" s="39"/>
      <c r="C30" s="34"/>
      <c r="D30" s="34"/>
      <c r="E30" s="34"/>
      <c r="F30" s="34"/>
      <c r="G30" s="34"/>
      <c r="H30" s="34"/>
      <c r="I30" s="34"/>
      <c r="J30" s="34"/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24"/>
      <c r="E31" s="124"/>
      <c r="F31" s="124"/>
      <c r="G31" s="124"/>
      <c r="H31" s="124"/>
      <c r="I31" s="124"/>
      <c r="J31" s="124"/>
      <c r="K31" s="124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25.35" customHeight="1">
      <c r="A32" s="34"/>
      <c r="B32" s="39"/>
      <c r="C32" s="34"/>
      <c r="D32" s="125" t="s">
        <v>41</v>
      </c>
      <c r="E32" s="34"/>
      <c r="F32" s="34"/>
      <c r="G32" s="34"/>
      <c r="H32" s="34"/>
      <c r="I32" s="34"/>
      <c r="J32" s="126">
        <f>ROUND(J131, 2)</f>
        <v>0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6.95" customHeight="1">
      <c r="A33" s="34"/>
      <c r="B33" s="39"/>
      <c r="C33" s="34"/>
      <c r="D33" s="124"/>
      <c r="E33" s="124"/>
      <c r="F33" s="124"/>
      <c r="G33" s="124"/>
      <c r="H33" s="124"/>
      <c r="I33" s="124"/>
      <c r="J33" s="124"/>
      <c r="K33" s="12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34"/>
      <c r="F34" s="127" t="s">
        <v>43</v>
      </c>
      <c r="G34" s="34"/>
      <c r="H34" s="34"/>
      <c r="I34" s="127" t="s">
        <v>42</v>
      </c>
      <c r="J34" s="127" t="s">
        <v>44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customHeight="1">
      <c r="A35" s="34"/>
      <c r="B35" s="39"/>
      <c r="C35" s="34"/>
      <c r="D35" s="128" t="s">
        <v>45</v>
      </c>
      <c r="E35" s="119" t="s">
        <v>46</v>
      </c>
      <c r="F35" s="129">
        <f>ROUND((SUM(BE131:BE278)),  2)</f>
        <v>0</v>
      </c>
      <c r="G35" s="34"/>
      <c r="H35" s="34"/>
      <c r="I35" s="130">
        <v>0.21</v>
      </c>
      <c r="J35" s="129">
        <f>ROUND(((SUM(BE131:BE278))*I35),  2)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customHeight="1">
      <c r="A36" s="34"/>
      <c r="B36" s="39"/>
      <c r="C36" s="34"/>
      <c r="D36" s="34"/>
      <c r="E36" s="119" t="s">
        <v>47</v>
      </c>
      <c r="F36" s="129">
        <f>ROUND((SUM(BF131:BF278)),  2)</f>
        <v>0</v>
      </c>
      <c r="G36" s="34"/>
      <c r="H36" s="34"/>
      <c r="I36" s="130">
        <v>0.15</v>
      </c>
      <c r="J36" s="129">
        <f>ROUND(((SUM(BF131:BF278))*I36),  2)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9" t="s">
        <v>48</v>
      </c>
      <c r="F37" s="129">
        <f>ROUND((SUM(BG131:BG278)),  2)</f>
        <v>0</v>
      </c>
      <c r="G37" s="34"/>
      <c r="H37" s="34"/>
      <c r="I37" s="130">
        <v>0.21</v>
      </c>
      <c r="J37" s="129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14.45" hidden="1" customHeight="1">
      <c r="A38" s="34"/>
      <c r="B38" s="39"/>
      <c r="C38" s="34"/>
      <c r="D38" s="34"/>
      <c r="E38" s="119" t="s">
        <v>49</v>
      </c>
      <c r="F38" s="129">
        <f>ROUND((SUM(BH131:BH278)),  2)</f>
        <v>0</v>
      </c>
      <c r="G38" s="34"/>
      <c r="H38" s="34"/>
      <c r="I38" s="130">
        <v>0.15</v>
      </c>
      <c r="J38" s="129">
        <f>0</f>
        <v>0</v>
      </c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14.45" hidden="1" customHeight="1">
      <c r="A39" s="34"/>
      <c r="B39" s="39"/>
      <c r="C39" s="34"/>
      <c r="D39" s="34"/>
      <c r="E39" s="119" t="s">
        <v>50</v>
      </c>
      <c r="F39" s="129">
        <f>ROUND((SUM(BI131:BI278)),  2)</f>
        <v>0</v>
      </c>
      <c r="G39" s="34"/>
      <c r="H39" s="34"/>
      <c r="I39" s="130">
        <v>0</v>
      </c>
      <c r="J39" s="129">
        <f>0</f>
        <v>0</v>
      </c>
      <c r="K39" s="34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6.9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2" customFormat="1" ht="25.35" customHeight="1">
      <c r="A41" s="34"/>
      <c r="B41" s="39"/>
      <c r="C41" s="131"/>
      <c r="D41" s="132" t="s">
        <v>51</v>
      </c>
      <c r="E41" s="133"/>
      <c r="F41" s="133"/>
      <c r="G41" s="134" t="s">
        <v>52</v>
      </c>
      <c r="H41" s="135" t="s">
        <v>53</v>
      </c>
      <c r="I41" s="133"/>
      <c r="J41" s="136">
        <f>SUM(J32:J39)</f>
        <v>0</v>
      </c>
      <c r="K41" s="137"/>
      <c r="L41" s="51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pans="1:31" s="2" customFormat="1" ht="14.45" customHeight="1">
      <c r="A42" s="34"/>
      <c r="B42" s="39"/>
      <c r="C42" s="34"/>
      <c r="D42" s="34"/>
      <c r="E42" s="34"/>
      <c r="F42" s="34"/>
      <c r="G42" s="34"/>
      <c r="H42" s="34"/>
      <c r="I42" s="34"/>
      <c r="J42" s="34"/>
      <c r="K42" s="34"/>
      <c r="L42" s="51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51"/>
      <c r="D50" s="138" t="s">
        <v>54</v>
      </c>
      <c r="E50" s="139"/>
      <c r="F50" s="139"/>
      <c r="G50" s="138" t="s">
        <v>55</v>
      </c>
      <c r="H50" s="139"/>
      <c r="I50" s="139"/>
      <c r="J50" s="139"/>
      <c r="K50" s="139"/>
      <c r="L50" s="51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 ht="12.75">
      <c r="A61" s="34"/>
      <c r="B61" s="39"/>
      <c r="C61" s="34"/>
      <c r="D61" s="140" t="s">
        <v>56</v>
      </c>
      <c r="E61" s="141"/>
      <c r="F61" s="142" t="s">
        <v>57</v>
      </c>
      <c r="G61" s="140" t="s">
        <v>56</v>
      </c>
      <c r="H61" s="141"/>
      <c r="I61" s="141"/>
      <c r="J61" s="143" t="s">
        <v>57</v>
      </c>
      <c r="K61" s="141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 ht="12.75">
      <c r="A65" s="34"/>
      <c r="B65" s="39"/>
      <c r="C65" s="34"/>
      <c r="D65" s="138" t="s">
        <v>58</v>
      </c>
      <c r="E65" s="144"/>
      <c r="F65" s="144"/>
      <c r="G65" s="138" t="s">
        <v>59</v>
      </c>
      <c r="H65" s="144"/>
      <c r="I65" s="144"/>
      <c r="J65" s="144"/>
      <c r="K65" s="144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 ht="12.75">
      <c r="A76" s="34"/>
      <c r="B76" s="39"/>
      <c r="C76" s="34"/>
      <c r="D76" s="140" t="s">
        <v>56</v>
      </c>
      <c r="E76" s="141"/>
      <c r="F76" s="142" t="s">
        <v>57</v>
      </c>
      <c r="G76" s="140" t="s">
        <v>56</v>
      </c>
      <c r="H76" s="141"/>
      <c r="I76" s="141"/>
      <c r="J76" s="143" t="s">
        <v>57</v>
      </c>
      <c r="K76" s="141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45"/>
      <c r="C77" s="146"/>
      <c r="D77" s="146"/>
      <c r="E77" s="146"/>
      <c r="F77" s="146"/>
      <c r="G77" s="146"/>
      <c r="H77" s="146"/>
      <c r="I77" s="146"/>
      <c r="J77" s="146"/>
      <c r="K77" s="146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31" s="2" customFormat="1" ht="6.95" customHeight="1">
      <c r="A81" s="34"/>
      <c r="B81" s="147"/>
      <c r="C81" s="148"/>
      <c r="D81" s="148"/>
      <c r="E81" s="148"/>
      <c r="F81" s="148"/>
      <c r="G81" s="148"/>
      <c r="H81" s="148"/>
      <c r="I81" s="148"/>
      <c r="J81" s="148"/>
      <c r="K81" s="148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31" s="2" customFormat="1" ht="24.95" customHeight="1">
      <c r="A82" s="34"/>
      <c r="B82" s="35"/>
      <c r="C82" s="23" t="s">
        <v>109</v>
      </c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31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31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31" s="2" customFormat="1" ht="16.5" customHeight="1">
      <c r="A85" s="34"/>
      <c r="B85" s="35"/>
      <c r="C85" s="36"/>
      <c r="D85" s="36"/>
      <c r="E85" s="311" t="str">
        <f>E7</f>
        <v>Výměna osobního výtahu v objektu Fr. Formana 13, Ostrava</v>
      </c>
      <c r="F85" s="312"/>
      <c r="G85" s="312"/>
      <c r="H85" s="312"/>
      <c r="I85" s="36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31" s="1" customFormat="1" ht="12" customHeight="1">
      <c r="B86" s="21"/>
      <c r="C86" s="29" t="s">
        <v>105</v>
      </c>
      <c r="D86" s="22"/>
      <c r="E86" s="22"/>
      <c r="F86" s="22"/>
      <c r="G86" s="22"/>
      <c r="H86" s="22"/>
      <c r="I86" s="22"/>
      <c r="J86" s="22"/>
      <c r="K86" s="22"/>
      <c r="L86" s="20"/>
    </row>
    <row r="87" spans="1:31" s="2" customFormat="1" ht="16.5" customHeight="1">
      <c r="A87" s="34"/>
      <c r="B87" s="35"/>
      <c r="C87" s="36"/>
      <c r="D87" s="36"/>
      <c r="E87" s="311" t="s">
        <v>106</v>
      </c>
      <c r="F87" s="313"/>
      <c r="G87" s="313"/>
      <c r="H87" s="313"/>
      <c r="I87" s="36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31" s="2" customFormat="1" ht="12" customHeight="1">
      <c r="A88" s="34"/>
      <c r="B88" s="35"/>
      <c r="C88" s="29" t="s">
        <v>107</v>
      </c>
      <c r="D88" s="36"/>
      <c r="E88" s="36"/>
      <c r="F88" s="36"/>
      <c r="G88" s="36"/>
      <c r="H88" s="36"/>
      <c r="I88" s="36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31" s="2" customFormat="1" ht="16.5" customHeight="1">
      <c r="A89" s="34"/>
      <c r="B89" s="35"/>
      <c r="C89" s="36"/>
      <c r="D89" s="36"/>
      <c r="E89" s="259" t="str">
        <f>E11</f>
        <v>D.1.1 - Architektonicko-stavební řešení</v>
      </c>
      <c r="F89" s="313"/>
      <c r="G89" s="313"/>
      <c r="H89" s="313"/>
      <c r="I89" s="36"/>
      <c r="J89" s="36"/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31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31" s="2" customFormat="1" ht="12" customHeight="1">
      <c r="A91" s="34"/>
      <c r="B91" s="35"/>
      <c r="C91" s="29" t="s">
        <v>22</v>
      </c>
      <c r="D91" s="36"/>
      <c r="E91" s="36"/>
      <c r="F91" s="27" t="str">
        <f>F14</f>
        <v xml:space="preserve"> </v>
      </c>
      <c r="G91" s="36"/>
      <c r="H91" s="36"/>
      <c r="I91" s="29" t="s">
        <v>24</v>
      </c>
      <c r="J91" s="66" t="str">
        <f>IF(J14="","",J14)</f>
        <v>29. 3. 2021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31" s="2" customFormat="1" ht="6.95" customHeight="1">
      <c r="A92" s="34"/>
      <c r="B92" s="35"/>
      <c r="C92" s="36"/>
      <c r="D92" s="36"/>
      <c r="E92" s="36"/>
      <c r="F92" s="36"/>
      <c r="G92" s="36"/>
      <c r="H92" s="36"/>
      <c r="I92" s="36"/>
      <c r="J92" s="36"/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31" s="2" customFormat="1" ht="15.2" customHeight="1">
      <c r="A93" s="34"/>
      <c r="B93" s="35"/>
      <c r="C93" s="29" t="s">
        <v>28</v>
      </c>
      <c r="D93" s="36"/>
      <c r="E93" s="36"/>
      <c r="F93" s="27" t="str">
        <f>E17</f>
        <v>Městský obvod Ostrava-Jih</v>
      </c>
      <c r="G93" s="36"/>
      <c r="H93" s="36"/>
      <c r="I93" s="29" t="s">
        <v>36</v>
      </c>
      <c r="J93" s="32" t="str">
        <f>E23</f>
        <v>DK Projekt, s.r.o.</v>
      </c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31" s="2" customFormat="1" ht="15.2" customHeight="1">
      <c r="A94" s="34"/>
      <c r="B94" s="35"/>
      <c r="C94" s="29" t="s">
        <v>34</v>
      </c>
      <c r="D94" s="36"/>
      <c r="E94" s="36"/>
      <c r="F94" s="27" t="str">
        <f>IF(E20="","",E20)</f>
        <v>Vyplň údaj</v>
      </c>
      <c r="G94" s="36"/>
      <c r="H94" s="36"/>
      <c r="I94" s="29" t="s">
        <v>39</v>
      </c>
      <c r="J94" s="32" t="str">
        <f>E26</f>
        <v xml:space="preserve"> </v>
      </c>
      <c r="K94" s="36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31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31" s="2" customFormat="1" ht="29.25" customHeight="1">
      <c r="A96" s="34"/>
      <c r="B96" s="35"/>
      <c r="C96" s="149" t="s">
        <v>110</v>
      </c>
      <c r="D96" s="150"/>
      <c r="E96" s="150"/>
      <c r="F96" s="150"/>
      <c r="G96" s="150"/>
      <c r="H96" s="150"/>
      <c r="I96" s="150"/>
      <c r="J96" s="151" t="s">
        <v>111</v>
      </c>
      <c r="K96" s="150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pans="1:47" s="2" customFormat="1" ht="10.35" customHeight="1">
      <c r="A97" s="34"/>
      <c r="B97" s="35"/>
      <c r="C97" s="36"/>
      <c r="D97" s="36"/>
      <c r="E97" s="36"/>
      <c r="F97" s="36"/>
      <c r="G97" s="36"/>
      <c r="H97" s="36"/>
      <c r="I97" s="36"/>
      <c r="J97" s="36"/>
      <c r="K97" s="36"/>
      <c r="L97" s="51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pans="1:47" s="2" customFormat="1" ht="22.9" customHeight="1">
      <c r="A98" s="34"/>
      <c r="B98" s="35"/>
      <c r="C98" s="152" t="s">
        <v>112</v>
      </c>
      <c r="D98" s="36"/>
      <c r="E98" s="36"/>
      <c r="F98" s="36"/>
      <c r="G98" s="36"/>
      <c r="H98" s="36"/>
      <c r="I98" s="36"/>
      <c r="J98" s="84">
        <f>J131</f>
        <v>0</v>
      </c>
      <c r="K98" s="36"/>
      <c r="L98" s="51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U98" s="17" t="s">
        <v>113</v>
      </c>
    </row>
    <row r="99" spans="1:47" s="9" customFormat="1" ht="24.95" customHeight="1">
      <c r="B99" s="153"/>
      <c r="C99" s="154"/>
      <c r="D99" s="155" t="s">
        <v>114</v>
      </c>
      <c r="E99" s="156"/>
      <c r="F99" s="156"/>
      <c r="G99" s="156"/>
      <c r="H99" s="156"/>
      <c r="I99" s="156"/>
      <c r="J99" s="157">
        <f>J132</f>
        <v>0</v>
      </c>
      <c r="K99" s="154"/>
      <c r="L99" s="158"/>
    </row>
    <row r="100" spans="1:47" s="10" customFormat="1" ht="19.899999999999999" customHeight="1">
      <c r="B100" s="159"/>
      <c r="C100" s="104"/>
      <c r="D100" s="160" t="s">
        <v>115</v>
      </c>
      <c r="E100" s="161"/>
      <c r="F100" s="161"/>
      <c r="G100" s="161"/>
      <c r="H100" s="161"/>
      <c r="I100" s="161"/>
      <c r="J100" s="162">
        <f>J133</f>
        <v>0</v>
      </c>
      <c r="K100" s="104"/>
      <c r="L100" s="163"/>
    </row>
    <row r="101" spans="1:47" s="10" customFormat="1" ht="19.899999999999999" customHeight="1">
      <c r="B101" s="159"/>
      <c r="C101" s="104"/>
      <c r="D101" s="160" t="s">
        <v>116</v>
      </c>
      <c r="E101" s="161"/>
      <c r="F101" s="161"/>
      <c r="G101" s="161"/>
      <c r="H101" s="161"/>
      <c r="I101" s="161"/>
      <c r="J101" s="162">
        <f>J157</f>
        <v>0</v>
      </c>
      <c r="K101" s="104"/>
      <c r="L101" s="163"/>
    </row>
    <row r="102" spans="1:47" s="10" customFormat="1" ht="19.899999999999999" customHeight="1">
      <c r="B102" s="159"/>
      <c r="C102" s="104"/>
      <c r="D102" s="160" t="s">
        <v>117</v>
      </c>
      <c r="E102" s="161"/>
      <c r="F102" s="161"/>
      <c r="G102" s="161"/>
      <c r="H102" s="161"/>
      <c r="I102" s="161"/>
      <c r="J102" s="162">
        <f>J194</f>
        <v>0</v>
      </c>
      <c r="K102" s="104"/>
      <c r="L102" s="163"/>
    </row>
    <row r="103" spans="1:47" s="10" customFormat="1" ht="19.899999999999999" customHeight="1">
      <c r="B103" s="159"/>
      <c r="C103" s="104"/>
      <c r="D103" s="160" t="s">
        <v>118</v>
      </c>
      <c r="E103" s="161"/>
      <c r="F103" s="161"/>
      <c r="G103" s="161"/>
      <c r="H103" s="161"/>
      <c r="I103" s="161"/>
      <c r="J103" s="162">
        <f>J201</f>
        <v>0</v>
      </c>
      <c r="K103" s="104"/>
      <c r="L103" s="163"/>
    </row>
    <row r="104" spans="1:47" s="9" customFormat="1" ht="24.95" customHeight="1">
      <c r="B104" s="153"/>
      <c r="C104" s="154"/>
      <c r="D104" s="155" t="s">
        <v>119</v>
      </c>
      <c r="E104" s="156"/>
      <c r="F104" s="156"/>
      <c r="G104" s="156"/>
      <c r="H104" s="156"/>
      <c r="I104" s="156"/>
      <c r="J104" s="157">
        <f>J203</f>
        <v>0</v>
      </c>
      <c r="K104" s="154"/>
      <c r="L104" s="158"/>
    </row>
    <row r="105" spans="1:47" s="10" customFormat="1" ht="19.899999999999999" customHeight="1">
      <c r="B105" s="159"/>
      <c r="C105" s="104"/>
      <c r="D105" s="160" t="s">
        <v>120</v>
      </c>
      <c r="E105" s="161"/>
      <c r="F105" s="161"/>
      <c r="G105" s="161"/>
      <c r="H105" s="161"/>
      <c r="I105" s="161"/>
      <c r="J105" s="162">
        <f>J204</f>
        <v>0</v>
      </c>
      <c r="K105" s="104"/>
      <c r="L105" s="163"/>
    </row>
    <row r="106" spans="1:47" s="10" customFormat="1" ht="19.899999999999999" customHeight="1">
      <c r="B106" s="159"/>
      <c r="C106" s="104"/>
      <c r="D106" s="160" t="s">
        <v>121</v>
      </c>
      <c r="E106" s="161"/>
      <c r="F106" s="161"/>
      <c r="G106" s="161"/>
      <c r="H106" s="161"/>
      <c r="I106" s="161"/>
      <c r="J106" s="162">
        <f>J211</f>
        <v>0</v>
      </c>
      <c r="K106" s="104"/>
      <c r="L106" s="163"/>
    </row>
    <row r="107" spans="1:47" s="10" customFormat="1" ht="19.899999999999999" customHeight="1">
      <c r="B107" s="159"/>
      <c r="C107" s="104"/>
      <c r="D107" s="160" t="s">
        <v>122</v>
      </c>
      <c r="E107" s="161"/>
      <c r="F107" s="161"/>
      <c r="G107" s="161"/>
      <c r="H107" s="161"/>
      <c r="I107" s="161"/>
      <c r="J107" s="162">
        <f>J224</f>
        <v>0</v>
      </c>
      <c r="K107" s="104"/>
      <c r="L107" s="163"/>
    </row>
    <row r="108" spans="1:47" s="10" customFormat="1" ht="19.899999999999999" customHeight="1">
      <c r="B108" s="159"/>
      <c r="C108" s="104"/>
      <c r="D108" s="160" t="s">
        <v>123</v>
      </c>
      <c r="E108" s="161"/>
      <c r="F108" s="161"/>
      <c r="G108" s="161"/>
      <c r="H108" s="161"/>
      <c r="I108" s="161"/>
      <c r="J108" s="162">
        <f>J237</f>
        <v>0</v>
      </c>
      <c r="K108" s="104"/>
      <c r="L108" s="163"/>
    </row>
    <row r="109" spans="1:47" s="10" customFormat="1" ht="19.899999999999999" customHeight="1">
      <c r="B109" s="159"/>
      <c r="C109" s="104"/>
      <c r="D109" s="160" t="s">
        <v>124</v>
      </c>
      <c r="E109" s="161"/>
      <c r="F109" s="161"/>
      <c r="G109" s="161"/>
      <c r="H109" s="161"/>
      <c r="I109" s="161"/>
      <c r="J109" s="162">
        <f>J244</f>
        <v>0</v>
      </c>
      <c r="K109" s="104"/>
      <c r="L109" s="163"/>
    </row>
    <row r="110" spans="1:47" s="2" customFormat="1" ht="21.75" customHeight="1">
      <c r="A110" s="34"/>
      <c r="B110" s="35"/>
      <c r="C110" s="36"/>
      <c r="D110" s="36"/>
      <c r="E110" s="36"/>
      <c r="F110" s="36"/>
      <c r="G110" s="36"/>
      <c r="H110" s="36"/>
      <c r="I110" s="36"/>
      <c r="J110" s="36"/>
      <c r="K110" s="36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47" s="2" customFormat="1" ht="6.95" customHeight="1">
      <c r="A111" s="34"/>
      <c r="B111" s="54"/>
      <c r="C111" s="55"/>
      <c r="D111" s="55"/>
      <c r="E111" s="55"/>
      <c r="F111" s="55"/>
      <c r="G111" s="55"/>
      <c r="H111" s="55"/>
      <c r="I111" s="55"/>
      <c r="J111" s="55"/>
      <c r="K111" s="55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5" spans="1:31" s="2" customFormat="1" ht="6.95" customHeight="1">
      <c r="A115" s="34"/>
      <c r="B115" s="56"/>
      <c r="C115" s="57"/>
      <c r="D115" s="57"/>
      <c r="E115" s="57"/>
      <c r="F115" s="57"/>
      <c r="G115" s="57"/>
      <c r="H115" s="57"/>
      <c r="I115" s="57"/>
      <c r="J115" s="57"/>
      <c r="K115" s="57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31" s="2" customFormat="1" ht="24.95" customHeight="1">
      <c r="A116" s="34"/>
      <c r="B116" s="35"/>
      <c r="C116" s="23" t="s">
        <v>125</v>
      </c>
      <c r="D116" s="36"/>
      <c r="E116" s="36"/>
      <c r="F116" s="36"/>
      <c r="G116" s="36"/>
      <c r="H116" s="36"/>
      <c r="I116" s="36"/>
      <c r="J116" s="36"/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31" s="2" customFormat="1" ht="6.95" customHeight="1">
      <c r="A117" s="34"/>
      <c r="B117" s="35"/>
      <c r="C117" s="36"/>
      <c r="D117" s="36"/>
      <c r="E117" s="36"/>
      <c r="F117" s="36"/>
      <c r="G117" s="36"/>
      <c r="H117" s="36"/>
      <c r="I117" s="36"/>
      <c r="J117" s="36"/>
      <c r="K117" s="36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31" s="2" customFormat="1" ht="12" customHeight="1">
      <c r="A118" s="34"/>
      <c r="B118" s="35"/>
      <c r="C118" s="29" t="s">
        <v>16</v>
      </c>
      <c r="D118" s="36"/>
      <c r="E118" s="36"/>
      <c r="F118" s="36"/>
      <c r="G118" s="36"/>
      <c r="H118" s="36"/>
      <c r="I118" s="36"/>
      <c r="J118" s="36"/>
      <c r="K118" s="36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31" s="2" customFormat="1" ht="16.5" customHeight="1">
      <c r="A119" s="34"/>
      <c r="B119" s="35"/>
      <c r="C119" s="36"/>
      <c r="D119" s="36"/>
      <c r="E119" s="311" t="str">
        <f>E7</f>
        <v>Výměna osobního výtahu v objektu Fr. Formana 13, Ostrava</v>
      </c>
      <c r="F119" s="312"/>
      <c r="G119" s="312"/>
      <c r="H119" s="312"/>
      <c r="I119" s="36"/>
      <c r="J119" s="36"/>
      <c r="K119" s="36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31" s="1" customFormat="1" ht="12" customHeight="1">
      <c r="B120" s="21"/>
      <c r="C120" s="29" t="s">
        <v>105</v>
      </c>
      <c r="D120" s="22"/>
      <c r="E120" s="22"/>
      <c r="F120" s="22"/>
      <c r="G120" s="22"/>
      <c r="H120" s="22"/>
      <c r="I120" s="22"/>
      <c r="J120" s="22"/>
      <c r="K120" s="22"/>
      <c r="L120" s="20"/>
    </row>
    <row r="121" spans="1:31" s="2" customFormat="1" ht="16.5" customHeight="1">
      <c r="A121" s="34"/>
      <c r="B121" s="35"/>
      <c r="C121" s="36"/>
      <c r="D121" s="36"/>
      <c r="E121" s="311" t="s">
        <v>106</v>
      </c>
      <c r="F121" s="313"/>
      <c r="G121" s="313"/>
      <c r="H121" s="313"/>
      <c r="I121" s="36"/>
      <c r="J121" s="36"/>
      <c r="K121" s="36"/>
      <c r="L121" s="51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pans="1:31" s="2" customFormat="1" ht="12" customHeight="1">
      <c r="A122" s="34"/>
      <c r="B122" s="35"/>
      <c r="C122" s="29" t="s">
        <v>107</v>
      </c>
      <c r="D122" s="36"/>
      <c r="E122" s="36"/>
      <c r="F122" s="36"/>
      <c r="G122" s="36"/>
      <c r="H122" s="36"/>
      <c r="I122" s="36"/>
      <c r="J122" s="36"/>
      <c r="K122" s="36"/>
      <c r="L122" s="51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pans="1:31" s="2" customFormat="1" ht="16.5" customHeight="1">
      <c r="A123" s="34"/>
      <c r="B123" s="35"/>
      <c r="C123" s="36"/>
      <c r="D123" s="36"/>
      <c r="E123" s="259" t="str">
        <f>E11</f>
        <v>D.1.1 - Architektonicko-stavební řešení</v>
      </c>
      <c r="F123" s="313"/>
      <c r="G123" s="313"/>
      <c r="H123" s="313"/>
      <c r="I123" s="36"/>
      <c r="J123" s="36"/>
      <c r="K123" s="36"/>
      <c r="L123" s="51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</row>
    <row r="124" spans="1:31" s="2" customFormat="1" ht="6.95" customHeight="1">
      <c r="A124" s="34"/>
      <c r="B124" s="35"/>
      <c r="C124" s="36"/>
      <c r="D124" s="36"/>
      <c r="E124" s="36"/>
      <c r="F124" s="36"/>
      <c r="G124" s="36"/>
      <c r="H124" s="36"/>
      <c r="I124" s="36"/>
      <c r="J124" s="36"/>
      <c r="K124" s="36"/>
      <c r="L124" s="51"/>
      <c r="S124" s="34"/>
      <c r="T124" s="34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</row>
    <row r="125" spans="1:31" s="2" customFormat="1" ht="12" customHeight="1">
      <c r="A125" s="34"/>
      <c r="B125" s="35"/>
      <c r="C125" s="29" t="s">
        <v>22</v>
      </c>
      <c r="D125" s="36"/>
      <c r="E125" s="36"/>
      <c r="F125" s="27" t="str">
        <f>F14</f>
        <v xml:space="preserve"> </v>
      </c>
      <c r="G125" s="36"/>
      <c r="H125" s="36"/>
      <c r="I125" s="29" t="s">
        <v>24</v>
      </c>
      <c r="J125" s="66" t="str">
        <f>IF(J14="","",J14)</f>
        <v>29. 3. 2021</v>
      </c>
      <c r="K125" s="36"/>
      <c r="L125" s="51"/>
      <c r="S125" s="34"/>
      <c r="T125" s="34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</row>
    <row r="126" spans="1:31" s="2" customFormat="1" ht="6.95" customHeight="1">
      <c r="A126" s="34"/>
      <c r="B126" s="35"/>
      <c r="C126" s="36"/>
      <c r="D126" s="36"/>
      <c r="E126" s="36"/>
      <c r="F126" s="36"/>
      <c r="G126" s="36"/>
      <c r="H126" s="36"/>
      <c r="I126" s="36"/>
      <c r="J126" s="36"/>
      <c r="K126" s="36"/>
      <c r="L126" s="51"/>
      <c r="S126" s="34"/>
      <c r="T126" s="34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</row>
    <row r="127" spans="1:31" s="2" customFormat="1" ht="15.2" customHeight="1">
      <c r="A127" s="34"/>
      <c r="B127" s="35"/>
      <c r="C127" s="29" t="s">
        <v>28</v>
      </c>
      <c r="D127" s="36"/>
      <c r="E127" s="36"/>
      <c r="F127" s="27" t="str">
        <f>E17</f>
        <v>Městský obvod Ostrava-Jih</v>
      </c>
      <c r="G127" s="36"/>
      <c r="H127" s="36"/>
      <c r="I127" s="29" t="s">
        <v>36</v>
      </c>
      <c r="J127" s="32" t="str">
        <f>E23</f>
        <v>DK Projekt, s.r.o.</v>
      </c>
      <c r="K127" s="36"/>
      <c r="L127" s="51"/>
      <c r="S127" s="34"/>
      <c r="T127" s="34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</row>
    <row r="128" spans="1:31" s="2" customFormat="1" ht="15.2" customHeight="1">
      <c r="A128" s="34"/>
      <c r="B128" s="35"/>
      <c r="C128" s="29" t="s">
        <v>34</v>
      </c>
      <c r="D128" s="36"/>
      <c r="E128" s="36"/>
      <c r="F128" s="27" t="str">
        <f>IF(E20="","",E20)</f>
        <v>Vyplň údaj</v>
      </c>
      <c r="G128" s="36"/>
      <c r="H128" s="36"/>
      <c r="I128" s="29" t="s">
        <v>39</v>
      </c>
      <c r="J128" s="32" t="str">
        <f>E26</f>
        <v xml:space="preserve"> </v>
      </c>
      <c r="K128" s="36"/>
      <c r="L128" s="51"/>
      <c r="S128" s="34"/>
      <c r="T128" s="34"/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</row>
    <row r="129" spans="1:65" s="2" customFormat="1" ht="10.35" customHeight="1">
      <c r="A129" s="34"/>
      <c r="B129" s="35"/>
      <c r="C129" s="36"/>
      <c r="D129" s="36"/>
      <c r="E129" s="36"/>
      <c r="F129" s="36"/>
      <c r="G129" s="36"/>
      <c r="H129" s="36"/>
      <c r="I129" s="36"/>
      <c r="J129" s="36"/>
      <c r="K129" s="36"/>
      <c r="L129" s="51"/>
      <c r="S129" s="34"/>
      <c r="T129" s="34"/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</row>
    <row r="130" spans="1:65" s="11" customFormat="1" ht="29.25" customHeight="1">
      <c r="A130" s="164"/>
      <c r="B130" s="165"/>
      <c r="C130" s="166" t="s">
        <v>126</v>
      </c>
      <c r="D130" s="167" t="s">
        <v>66</v>
      </c>
      <c r="E130" s="167" t="s">
        <v>62</v>
      </c>
      <c r="F130" s="167" t="s">
        <v>63</v>
      </c>
      <c r="G130" s="167" t="s">
        <v>127</v>
      </c>
      <c r="H130" s="167" t="s">
        <v>128</v>
      </c>
      <c r="I130" s="167" t="s">
        <v>129</v>
      </c>
      <c r="J130" s="168" t="s">
        <v>111</v>
      </c>
      <c r="K130" s="169" t="s">
        <v>130</v>
      </c>
      <c r="L130" s="170"/>
      <c r="M130" s="75" t="s">
        <v>1</v>
      </c>
      <c r="N130" s="76" t="s">
        <v>45</v>
      </c>
      <c r="O130" s="76" t="s">
        <v>131</v>
      </c>
      <c r="P130" s="76" t="s">
        <v>132</v>
      </c>
      <c r="Q130" s="76" t="s">
        <v>133</v>
      </c>
      <c r="R130" s="76" t="s">
        <v>134</v>
      </c>
      <c r="S130" s="76" t="s">
        <v>135</v>
      </c>
      <c r="T130" s="77" t="s">
        <v>136</v>
      </c>
      <c r="U130" s="164"/>
      <c r="V130" s="164"/>
      <c r="W130" s="164"/>
      <c r="X130" s="164"/>
      <c r="Y130" s="164"/>
      <c r="Z130" s="164"/>
      <c r="AA130" s="164"/>
      <c r="AB130" s="164"/>
      <c r="AC130" s="164"/>
      <c r="AD130" s="164"/>
      <c r="AE130" s="164"/>
    </row>
    <row r="131" spans="1:65" s="2" customFormat="1" ht="22.9" customHeight="1">
      <c r="A131" s="34"/>
      <c r="B131" s="35"/>
      <c r="C131" s="82" t="s">
        <v>137</v>
      </c>
      <c r="D131" s="36"/>
      <c r="E131" s="36"/>
      <c r="F131" s="36"/>
      <c r="G131" s="36"/>
      <c r="H131" s="36"/>
      <c r="I131" s="36"/>
      <c r="J131" s="171">
        <f>BK131</f>
        <v>0</v>
      </c>
      <c r="K131" s="36"/>
      <c r="L131" s="39"/>
      <c r="M131" s="78"/>
      <c r="N131" s="172"/>
      <c r="O131" s="79"/>
      <c r="P131" s="173">
        <f>P132+P203</f>
        <v>0</v>
      </c>
      <c r="Q131" s="79"/>
      <c r="R131" s="173">
        <f>R132+R203</f>
        <v>0.95524033240000006</v>
      </c>
      <c r="S131" s="79"/>
      <c r="T131" s="174">
        <f>T132+T203</f>
        <v>1.4490758699999997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T131" s="17" t="s">
        <v>80</v>
      </c>
      <c r="AU131" s="17" t="s">
        <v>113</v>
      </c>
      <c r="BK131" s="175">
        <f>BK132+BK203</f>
        <v>0</v>
      </c>
    </row>
    <row r="132" spans="1:65" s="12" customFormat="1" ht="25.9" customHeight="1">
      <c r="B132" s="176"/>
      <c r="C132" s="177"/>
      <c r="D132" s="178" t="s">
        <v>80</v>
      </c>
      <c r="E132" s="179" t="s">
        <v>138</v>
      </c>
      <c r="F132" s="179" t="s">
        <v>139</v>
      </c>
      <c r="G132" s="177"/>
      <c r="H132" s="177"/>
      <c r="I132" s="180"/>
      <c r="J132" s="181">
        <f>BK132</f>
        <v>0</v>
      </c>
      <c r="K132" s="177"/>
      <c r="L132" s="182"/>
      <c r="M132" s="183"/>
      <c r="N132" s="184"/>
      <c r="O132" s="184"/>
      <c r="P132" s="185">
        <f>P133+P157+P194+P201</f>
        <v>0</v>
      </c>
      <c r="Q132" s="184"/>
      <c r="R132" s="185">
        <f>R133+R157+R194+R201</f>
        <v>0.70128841800000008</v>
      </c>
      <c r="S132" s="184"/>
      <c r="T132" s="186">
        <f>T133+T157+T194+T201</f>
        <v>1.4168119999999997</v>
      </c>
      <c r="AR132" s="187" t="s">
        <v>21</v>
      </c>
      <c r="AT132" s="188" t="s">
        <v>80</v>
      </c>
      <c r="AU132" s="188" t="s">
        <v>81</v>
      </c>
      <c r="AY132" s="187" t="s">
        <v>140</v>
      </c>
      <c r="BK132" s="189">
        <f>BK133+BK157+BK194+BK201</f>
        <v>0</v>
      </c>
    </row>
    <row r="133" spans="1:65" s="12" customFormat="1" ht="22.9" customHeight="1">
      <c r="B133" s="176"/>
      <c r="C133" s="177"/>
      <c r="D133" s="178" t="s">
        <v>80</v>
      </c>
      <c r="E133" s="190" t="s">
        <v>141</v>
      </c>
      <c r="F133" s="190" t="s">
        <v>142</v>
      </c>
      <c r="G133" s="177"/>
      <c r="H133" s="177"/>
      <c r="I133" s="180"/>
      <c r="J133" s="191">
        <f>BK133</f>
        <v>0</v>
      </c>
      <c r="K133" s="177"/>
      <c r="L133" s="182"/>
      <c r="M133" s="183"/>
      <c r="N133" s="184"/>
      <c r="O133" s="184"/>
      <c r="P133" s="185">
        <f>SUM(P134:P156)</f>
        <v>0</v>
      </c>
      <c r="Q133" s="184"/>
      <c r="R133" s="185">
        <f>SUM(R134:R156)</f>
        <v>0.70015835000000004</v>
      </c>
      <c r="S133" s="184"/>
      <c r="T133" s="186">
        <f>SUM(T134:T156)</f>
        <v>0</v>
      </c>
      <c r="AR133" s="187" t="s">
        <v>21</v>
      </c>
      <c r="AT133" s="188" t="s">
        <v>80</v>
      </c>
      <c r="AU133" s="188" t="s">
        <v>21</v>
      </c>
      <c r="AY133" s="187" t="s">
        <v>140</v>
      </c>
      <c r="BK133" s="189">
        <f>SUM(BK134:BK156)</f>
        <v>0</v>
      </c>
    </row>
    <row r="134" spans="1:65" s="2" customFormat="1" ht="21.75" customHeight="1">
      <c r="A134" s="34"/>
      <c r="B134" s="35"/>
      <c r="C134" s="192" t="s">
        <v>21</v>
      </c>
      <c r="D134" s="192" t="s">
        <v>143</v>
      </c>
      <c r="E134" s="193" t="s">
        <v>144</v>
      </c>
      <c r="F134" s="194" t="s">
        <v>145</v>
      </c>
      <c r="G134" s="195" t="s">
        <v>146</v>
      </c>
      <c r="H134" s="196">
        <v>3.35</v>
      </c>
      <c r="I134" s="197"/>
      <c r="J134" s="198">
        <f>ROUND(I134*H134,2)</f>
        <v>0</v>
      </c>
      <c r="K134" s="199"/>
      <c r="L134" s="39"/>
      <c r="M134" s="200" t="s">
        <v>1</v>
      </c>
      <c r="N134" s="201" t="s">
        <v>46</v>
      </c>
      <c r="O134" s="71"/>
      <c r="P134" s="202">
        <f>O134*H134</f>
        <v>0</v>
      </c>
      <c r="Q134" s="202">
        <v>2.63E-4</v>
      </c>
      <c r="R134" s="202">
        <f>Q134*H134</f>
        <v>8.8104999999999998E-4</v>
      </c>
      <c r="S134" s="202">
        <v>0</v>
      </c>
      <c r="T134" s="203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204" t="s">
        <v>147</v>
      </c>
      <c r="AT134" s="204" t="s">
        <v>143</v>
      </c>
      <c r="AU134" s="204" t="s">
        <v>89</v>
      </c>
      <c r="AY134" s="17" t="s">
        <v>140</v>
      </c>
      <c r="BE134" s="205">
        <f>IF(N134="základní",J134,0)</f>
        <v>0</v>
      </c>
      <c r="BF134" s="205">
        <f>IF(N134="snížená",J134,0)</f>
        <v>0</v>
      </c>
      <c r="BG134" s="205">
        <f>IF(N134="zákl. přenesená",J134,0)</f>
        <v>0</v>
      </c>
      <c r="BH134" s="205">
        <f>IF(N134="sníž. přenesená",J134,0)</f>
        <v>0</v>
      </c>
      <c r="BI134" s="205">
        <f>IF(N134="nulová",J134,0)</f>
        <v>0</v>
      </c>
      <c r="BJ134" s="17" t="s">
        <v>21</v>
      </c>
      <c r="BK134" s="205">
        <f>ROUND(I134*H134,2)</f>
        <v>0</v>
      </c>
      <c r="BL134" s="17" t="s">
        <v>147</v>
      </c>
      <c r="BM134" s="204" t="s">
        <v>148</v>
      </c>
    </row>
    <row r="135" spans="1:65" s="2" customFormat="1" ht="21.75" customHeight="1">
      <c r="A135" s="34"/>
      <c r="B135" s="35"/>
      <c r="C135" s="192" t="s">
        <v>89</v>
      </c>
      <c r="D135" s="192" t="s">
        <v>143</v>
      </c>
      <c r="E135" s="193" t="s">
        <v>149</v>
      </c>
      <c r="F135" s="194" t="s">
        <v>150</v>
      </c>
      <c r="G135" s="195" t="s">
        <v>146</v>
      </c>
      <c r="H135" s="196">
        <v>3.35</v>
      </c>
      <c r="I135" s="197"/>
      <c r="J135" s="198">
        <f>ROUND(I135*H135,2)</f>
        <v>0</v>
      </c>
      <c r="K135" s="199"/>
      <c r="L135" s="39"/>
      <c r="M135" s="200" t="s">
        <v>1</v>
      </c>
      <c r="N135" s="201" t="s">
        <v>46</v>
      </c>
      <c r="O135" s="71"/>
      <c r="P135" s="202">
        <f>O135*H135</f>
        <v>0</v>
      </c>
      <c r="Q135" s="202">
        <v>5.7000000000000002E-3</v>
      </c>
      <c r="R135" s="202">
        <f>Q135*H135</f>
        <v>1.9095000000000001E-2</v>
      </c>
      <c r="S135" s="202">
        <v>0</v>
      </c>
      <c r="T135" s="203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204" t="s">
        <v>147</v>
      </c>
      <c r="AT135" s="204" t="s">
        <v>143</v>
      </c>
      <c r="AU135" s="204" t="s">
        <v>89</v>
      </c>
      <c r="AY135" s="17" t="s">
        <v>140</v>
      </c>
      <c r="BE135" s="205">
        <f>IF(N135="základní",J135,0)</f>
        <v>0</v>
      </c>
      <c r="BF135" s="205">
        <f>IF(N135="snížená",J135,0)</f>
        <v>0</v>
      </c>
      <c r="BG135" s="205">
        <f>IF(N135="zákl. přenesená",J135,0)</f>
        <v>0</v>
      </c>
      <c r="BH135" s="205">
        <f>IF(N135="sníž. přenesená",J135,0)</f>
        <v>0</v>
      </c>
      <c r="BI135" s="205">
        <f>IF(N135="nulová",J135,0)</f>
        <v>0</v>
      </c>
      <c r="BJ135" s="17" t="s">
        <v>21</v>
      </c>
      <c r="BK135" s="205">
        <f>ROUND(I135*H135,2)</f>
        <v>0</v>
      </c>
      <c r="BL135" s="17" t="s">
        <v>147</v>
      </c>
      <c r="BM135" s="204" t="s">
        <v>151</v>
      </c>
    </row>
    <row r="136" spans="1:65" s="13" customFormat="1" ht="11.25">
      <c r="B136" s="206"/>
      <c r="C136" s="207"/>
      <c r="D136" s="208" t="s">
        <v>152</v>
      </c>
      <c r="E136" s="209" t="s">
        <v>1</v>
      </c>
      <c r="F136" s="210" t="s">
        <v>153</v>
      </c>
      <c r="G136" s="207"/>
      <c r="H136" s="209" t="s">
        <v>1</v>
      </c>
      <c r="I136" s="211"/>
      <c r="J136" s="207"/>
      <c r="K136" s="207"/>
      <c r="L136" s="212"/>
      <c r="M136" s="213"/>
      <c r="N136" s="214"/>
      <c r="O136" s="214"/>
      <c r="P136" s="214"/>
      <c r="Q136" s="214"/>
      <c r="R136" s="214"/>
      <c r="S136" s="214"/>
      <c r="T136" s="215"/>
      <c r="AT136" s="216" t="s">
        <v>152</v>
      </c>
      <c r="AU136" s="216" t="s">
        <v>89</v>
      </c>
      <c r="AV136" s="13" t="s">
        <v>21</v>
      </c>
      <c r="AW136" s="13" t="s">
        <v>38</v>
      </c>
      <c r="AX136" s="13" t="s">
        <v>81</v>
      </c>
      <c r="AY136" s="216" t="s">
        <v>140</v>
      </c>
    </row>
    <row r="137" spans="1:65" s="14" customFormat="1" ht="11.25">
      <c r="B137" s="217"/>
      <c r="C137" s="218"/>
      <c r="D137" s="208" t="s">
        <v>152</v>
      </c>
      <c r="E137" s="219" t="s">
        <v>1</v>
      </c>
      <c r="F137" s="220" t="s">
        <v>154</v>
      </c>
      <c r="G137" s="218"/>
      <c r="H137" s="221">
        <v>3.35</v>
      </c>
      <c r="I137" s="222"/>
      <c r="J137" s="218"/>
      <c r="K137" s="218"/>
      <c r="L137" s="223"/>
      <c r="M137" s="224"/>
      <c r="N137" s="225"/>
      <c r="O137" s="225"/>
      <c r="P137" s="225"/>
      <c r="Q137" s="225"/>
      <c r="R137" s="225"/>
      <c r="S137" s="225"/>
      <c r="T137" s="226"/>
      <c r="AT137" s="227" t="s">
        <v>152</v>
      </c>
      <c r="AU137" s="227" t="s">
        <v>89</v>
      </c>
      <c r="AV137" s="14" t="s">
        <v>89</v>
      </c>
      <c r="AW137" s="14" t="s">
        <v>38</v>
      </c>
      <c r="AX137" s="14" t="s">
        <v>81</v>
      </c>
      <c r="AY137" s="227" t="s">
        <v>140</v>
      </c>
    </row>
    <row r="138" spans="1:65" s="15" customFormat="1" ht="11.25">
      <c r="B138" s="228"/>
      <c r="C138" s="229"/>
      <c r="D138" s="208" t="s">
        <v>152</v>
      </c>
      <c r="E138" s="230" t="s">
        <v>1</v>
      </c>
      <c r="F138" s="231" t="s">
        <v>155</v>
      </c>
      <c r="G138" s="229"/>
      <c r="H138" s="232">
        <v>3.35</v>
      </c>
      <c r="I138" s="233"/>
      <c r="J138" s="229"/>
      <c r="K138" s="229"/>
      <c r="L138" s="234"/>
      <c r="M138" s="235"/>
      <c r="N138" s="236"/>
      <c r="O138" s="236"/>
      <c r="P138" s="236"/>
      <c r="Q138" s="236"/>
      <c r="R138" s="236"/>
      <c r="S138" s="236"/>
      <c r="T138" s="237"/>
      <c r="AT138" s="238" t="s">
        <v>152</v>
      </c>
      <c r="AU138" s="238" t="s">
        <v>89</v>
      </c>
      <c r="AV138" s="15" t="s">
        <v>147</v>
      </c>
      <c r="AW138" s="15" t="s">
        <v>38</v>
      </c>
      <c r="AX138" s="15" t="s">
        <v>21</v>
      </c>
      <c r="AY138" s="238" t="s">
        <v>140</v>
      </c>
    </row>
    <row r="139" spans="1:65" s="2" customFormat="1" ht="21.75" customHeight="1">
      <c r="A139" s="34"/>
      <c r="B139" s="35"/>
      <c r="C139" s="192" t="s">
        <v>156</v>
      </c>
      <c r="D139" s="192" t="s">
        <v>143</v>
      </c>
      <c r="E139" s="193" t="s">
        <v>157</v>
      </c>
      <c r="F139" s="194" t="s">
        <v>158</v>
      </c>
      <c r="G139" s="195" t="s">
        <v>146</v>
      </c>
      <c r="H139" s="196">
        <v>90.42</v>
      </c>
      <c r="I139" s="197"/>
      <c r="J139" s="198">
        <f>ROUND(I139*H139,2)</f>
        <v>0</v>
      </c>
      <c r="K139" s="199"/>
      <c r="L139" s="39"/>
      <c r="M139" s="200" t="s">
        <v>1</v>
      </c>
      <c r="N139" s="201" t="s">
        <v>46</v>
      </c>
      <c r="O139" s="71"/>
      <c r="P139" s="202">
        <f>O139*H139</f>
        <v>0</v>
      </c>
      <c r="Q139" s="202">
        <v>2.63E-4</v>
      </c>
      <c r="R139" s="202">
        <f>Q139*H139</f>
        <v>2.378046E-2</v>
      </c>
      <c r="S139" s="202">
        <v>0</v>
      </c>
      <c r="T139" s="203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204" t="s">
        <v>147</v>
      </c>
      <c r="AT139" s="204" t="s">
        <v>143</v>
      </c>
      <c r="AU139" s="204" t="s">
        <v>89</v>
      </c>
      <c r="AY139" s="17" t="s">
        <v>140</v>
      </c>
      <c r="BE139" s="205">
        <f>IF(N139="základní",J139,0)</f>
        <v>0</v>
      </c>
      <c r="BF139" s="205">
        <f>IF(N139="snížená",J139,0)</f>
        <v>0</v>
      </c>
      <c r="BG139" s="205">
        <f>IF(N139="zákl. přenesená",J139,0)</f>
        <v>0</v>
      </c>
      <c r="BH139" s="205">
        <f>IF(N139="sníž. přenesená",J139,0)</f>
        <v>0</v>
      </c>
      <c r="BI139" s="205">
        <f>IF(N139="nulová",J139,0)</f>
        <v>0</v>
      </c>
      <c r="BJ139" s="17" t="s">
        <v>21</v>
      </c>
      <c r="BK139" s="205">
        <f>ROUND(I139*H139,2)</f>
        <v>0</v>
      </c>
      <c r="BL139" s="17" t="s">
        <v>147</v>
      </c>
      <c r="BM139" s="204" t="s">
        <v>159</v>
      </c>
    </row>
    <row r="140" spans="1:65" s="13" customFormat="1" ht="11.25">
      <c r="B140" s="206"/>
      <c r="C140" s="207"/>
      <c r="D140" s="208" t="s">
        <v>152</v>
      </c>
      <c r="E140" s="209" t="s">
        <v>1</v>
      </c>
      <c r="F140" s="210" t="s">
        <v>160</v>
      </c>
      <c r="G140" s="207"/>
      <c r="H140" s="209" t="s">
        <v>1</v>
      </c>
      <c r="I140" s="211"/>
      <c r="J140" s="207"/>
      <c r="K140" s="207"/>
      <c r="L140" s="212"/>
      <c r="M140" s="213"/>
      <c r="N140" s="214"/>
      <c r="O140" s="214"/>
      <c r="P140" s="214"/>
      <c r="Q140" s="214"/>
      <c r="R140" s="214"/>
      <c r="S140" s="214"/>
      <c r="T140" s="215"/>
      <c r="AT140" s="216" t="s">
        <v>152</v>
      </c>
      <c r="AU140" s="216" t="s">
        <v>89</v>
      </c>
      <c r="AV140" s="13" t="s">
        <v>21</v>
      </c>
      <c r="AW140" s="13" t="s">
        <v>38</v>
      </c>
      <c r="AX140" s="13" t="s">
        <v>81</v>
      </c>
      <c r="AY140" s="216" t="s">
        <v>140</v>
      </c>
    </row>
    <row r="141" spans="1:65" s="14" customFormat="1" ht="11.25">
      <c r="B141" s="217"/>
      <c r="C141" s="218"/>
      <c r="D141" s="208" t="s">
        <v>152</v>
      </c>
      <c r="E141" s="219" t="s">
        <v>1</v>
      </c>
      <c r="F141" s="220" t="s">
        <v>161</v>
      </c>
      <c r="G141" s="218"/>
      <c r="H141" s="221">
        <v>1.831</v>
      </c>
      <c r="I141" s="222"/>
      <c r="J141" s="218"/>
      <c r="K141" s="218"/>
      <c r="L141" s="223"/>
      <c r="M141" s="224"/>
      <c r="N141" s="225"/>
      <c r="O141" s="225"/>
      <c r="P141" s="225"/>
      <c r="Q141" s="225"/>
      <c r="R141" s="225"/>
      <c r="S141" s="225"/>
      <c r="T141" s="226"/>
      <c r="AT141" s="227" t="s">
        <v>152</v>
      </c>
      <c r="AU141" s="227" t="s">
        <v>89</v>
      </c>
      <c r="AV141" s="14" t="s">
        <v>89</v>
      </c>
      <c r="AW141" s="14" t="s">
        <v>38</v>
      </c>
      <c r="AX141" s="14" t="s">
        <v>81</v>
      </c>
      <c r="AY141" s="227" t="s">
        <v>140</v>
      </c>
    </row>
    <row r="142" spans="1:65" s="14" customFormat="1" ht="11.25">
      <c r="B142" s="217"/>
      <c r="C142" s="218"/>
      <c r="D142" s="208" t="s">
        <v>152</v>
      </c>
      <c r="E142" s="219" t="s">
        <v>1</v>
      </c>
      <c r="F142" s="220" t="s">
        <v>162</v>
      </c>
      <c r="G142" s="218"/>
      <c r="H142" s="221">
        <v>0.872</v>
      </c>
      <c r="I142" s="222"/>
      <c r="J142" s="218"/>
      <c r="K142" s="218"/>
      <c r="L142" s="223"/>
      <c r="M142" s="224"/>
      <c r="N142" s="225"/>
      <c r="O142" s="225"/>
      <c r="P142" s="225"/>
      <c r="Q142" s="225"/>
      <c r="R142" s="225"/>
      <c r="S142" s="225"/>
      <c r="T142" s="226"/>
      <c r="AT142" s="227" t="s">
        <v>152</v>
      </c>
      <c r="AU142" s="227" t="s">
        <v>89</v>
      </c>
      <c r="AV142" s="14" t="s">
        <v>89</v>
      </c>
      <c r="AW142" s="14" t="s">
        <v>38</v>
      </c>
      <c r="AX142" s="14" t="s">
        <v>81</v>
      </c>
      <c r="AY142" s="227" t="s">
        <v>140</v>
      </c>
    </row>
    <row r="143" spans="1:65" s="14" customFormat="1" ht="11.25">
      <c r="B143" s="217"/>
      <c r="C143" s="218"/>
      <c r="D143" s="208" t="s">
        <v>152</v>
      </c>
      <c r="E143" s="219" t="s">
        <v>1</v>
      </c>
      <c r="F143" s="220" t="s">
        <v>163</v>
      </c>
      <c r="G143" s="218"/>
      <c r="H143" s="221">
        <v>1.0900000000000001</v>
      </c>
      <c r="I143" s="222"/>
      <c r="J143" s="218"/>
      <c r="K143" s="218"/>
      <c r="L143" s="223"/>
      <c r="M143" s="224"/>
      <c r="N143" s="225"/>
      <c r="O143" s="225"/>
      <c r="P143" s="225"/>
      <c r="Q143" s="225"/>
      <c r="R143" s="225"/>
      <c r="S143" s="225"/>
      <c r="T143" s="226"/>
      <c r="AT143" s="227" t="s">
        <v>152</v>
      </c>
      <c r="AU143" s="227" t="s">
        <v>89</v>
      </c>
      <c r="AV143" s="14" t="s">
        <v>89</v>
      </c>
      <c r="AW143" s="14" t="s">
        <v>38</v>
      </c>
      <c r="AX143" s="14" t="s">
        <v>81</v>
      </c>
      <c r="AY143" s="227" t="s">
        <v>140</v>
      </c>
    </row>
    <row r="144" spans="1:65" s="13" customFormat="1" ht="11.25">
      <c r="B144" s="206"/>
      <c r="C144" s="207"/>
      <c r="D144" s="208" t="s">
        <v>152</v>
      </c>
      <c r="E144" s="209" t="s">
        <v>1</v>
      </c>
      <c r="F144" s="210" t="s">
        <v>164</v>
      </c>
      <c r="G144" s="207"/>
      <c r="H144" s="209" t="s">
        <v>1</v>
      </c>
      <c r="I144" s="211"/>
      <c r="J144" s="207"/>
      <c r="K144" s="207"/>
      <c r="L144" s="212"/>
      <c r="M144" s="213"/>
      <c r="N144" s="214"/>
      <c r="O144" s="214"/>
      <c r="P144" s="214"/>
      <c r="Q144" s="214"/>
      <c r="R144" s="214"/>
      <c r="S144" s="214"/>
      <c r="T144" s="215"/>
      <c r="AT144" s="216" t="s">
        <v>152</v>
      </c>
      <c r="AU144" s="216" t="s">
        <v>89</v>
      </c>
      <c r="AV144" s="13" t="s">
        <v>21</v>
      </c>
      <c r="AW144" s="13" t="s">
        <v>38</v>
      </c>
      <c r="AX144" s="13" t="s">
        <v>81</v>
      </c>
      <c r="AY144" s="216" t="s">
        <v>140</v>
      </c>
    </row>
    <row r="145" spans="1:65" s="14" customFormat="1" ht="11.25">
      <c r="B145" s="217"/>
      <c r="C145" s="218"/>
      <c r="D145" s="208" t="s">
        <v>152</v>
      </c>
      <c r="E145" s="219" t="s">
        <v>1</v>
      </c>
      <c r="F145" s="220" t="s">
        <v>165</v>
      </c>
      <c r="G145" s="218"/>
      <c r="H145" s="221">
        <v>86.626999999999995</v>
      </c>
      <c r="I145" s="222"/>
      <c r="J145" s="218"/>
      <c r="K145" s="218"/>
      <c r="L145" s="223"/>
      <c r="M145" s="224"/>
      <c r="N145" s="225"/>
      <c r="O145" s="225"/>
      <c r="P145" s="225"/>
      <c r="Q145" s="225"/>
      <c r="R145" s="225"/>
      <c r="S145" s="225"/>
      <c r="T145" s="226"/>
      <c r="AT145" s="227" t="s">
        <v>152</v>
      </c>
      <c r="AU145" s="227" t="s">
        <v>89</v>
      </c>
      <c r="AV145" s="14" t="s">
        <v>89</v>
      </c>
      <c r="AW145" s="14" t="s">
        <v>38</v>
      </c>
      <c r="AX145" s="14" t="s">
        <v>81</v>
      </c>
      <c r="AY145" s="227" t="s">
        <v>140</v>
      </c>
    </row>
    <row r="146" spans="1:65" s="15" customFormat="1" ht="11.25">
      <c r="B146" s="228"/>
      <c r="C146" s="229"/>
      <c r="D146" s="208" t="s">
        <v>152</v>
      </c>
      <c r="E146" s="230" t="s">
        <v>1</v>
      </c>
      <c r="F146" s="231" t="s">
        <v>155</v>
      </c>
      <c r="G146" s="229"/>
      <c r="H146" s="232">
        <v>90.42</v>
      </c>
      <c r="I146" s="233"/>
      <c r="J146" s="229"/>
      <c r="K146" s="229"/>
      <c r="L146" s="234"/>
      <c r="M146" s="235"/>
      <c r="N146" s="236"/>
      <c r="O146" s="236"/>
      <c r="P146" s="236"/>
      <c r="Q146" s="236"/>
      <c r="R146" s="236"/>
      <c r="S146" s="236"/>
      <c r="T146" s="237"/>
      <c r="AT146" s="238" t="s">
        <v>152</v>
      </c>
      <c r="AU146" s="238" t="s">
        <v>89</v>
      </c>
      <c r="AV146" s="15" t="s">
        <v>147</v>
      </c>
      <c r="AW146" s="15" t="s">
        <v>38</v>
      </c>
      <c r="AX146" s="15" t="s">
        <v>21</v>
      </c>
      <c r="AY146" s="238" t="s">
        <v>140</v>
      </c>
    </row>
    <row r="147" spans="1:65" s="2" customFormat="1" ht="21.75" customHeight="1">
      <c r="A147" s="34"/>
      <c r="B147" s="35"/>
      <c r="C147" s="192" t="s">
        <v>147</v>
      </c>
      <c r="D147" s="192" t="s">
        <v>143</v>
      </c>
      <c r="E147" s="193" t="s">
        <v>166</v>
      </c>
      <c r="F147" s="194" t="s">
        <v>167</v>
      </c>
      <c r="G147" s="195" t="s">
        <v>146</v>
      </c>
      <c r="H147" s="196">
        <v>86.626999999999995</v>
      </c>
      <c r="I147" s="197"/>
      <c r="J147" s="198">
        <f>ROUND(I147*H147,2)</f>
        <v>0</v>
      </c>
      <c r="K147" s="199"/>
      <c r="L147" s="39"/>
      <c r="M147" s="200" t="s">
        <v>1</v>
      </c>
      <c r="N147" s="201" t="s">
        <v>46</v>
      </c>
      <c r="O147" s="71"/>
      <c r="P147" s="202">
        <f>O147*H147</f>
        <v>0</v>
      </c>
      <c r="Q147" s="202">
        <v>5.7000000000000002E-3</v>
      </c>
      <c r="R147" s="202">
        <f>Q147*H147</f>
        <v>0.49377389999999999</v>
      </c>
      <c r="S147" s="202">
        <v>0</v>
      </c>
      <c r="T147" s="203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204" t="s">
        <v>147</v>
      </c>
      <c r="AT147" s="204" t="s">
        <v>143</v>
      </c>
      <c r="AU147" s="204" t="s">
        <v>89</v>
      </c>
      <c r="AY147" s="17" t="s">
        <v>140</v>
      </c>
      <c r="BE147" s="205">
        <f>IF(N147="základní",J147,0)</f>
        <v>0</v>
      </c>
      <c r="BF147" s="205">
        <f>IF(N147="snížená",J147,0)</f>
        <v>0</v>
      </c>
      <c r="BG147" s="205">
        <f>IF(N147="zákl. přenesená",J147,0)</f>
        <v>0</v>
      </c>
      <c r="BH147" s="205">
        <f>IF(N147="sníž. přenesená",J147,0)</f>
        <v>0</v>
      </c>
      <c r="BI147" s="205">
        <f>IF(N147="nulová",J147,0)</f>
        <v>0</v>
      </c>
      <c r="BJ147" s="17" t="s">
        <v>21</v>
      </c>
      <c r="BK147" s="205">
        <f>ROUND(I147*H147,2)</f>
        <v>0</v>
      </c>
      <c r="BL147" s="17" t="s">
        <v>147</v>
      </c>
      <c r="BM147" s="204" t="s">
        <v>168</v>
      </c>
    </row>
    <row r="148" spans="1:65" s="13" customFormat="1" ht="11.25">
      <c r="B148" s="206"/>
      <c r="C148" s="207"/>
      <c r="D148" s="208" t="s">
        <v>152</v>
      </c>
      <c r="E148" s="209" t="s">
        <v>1</v>
      </c>
      <c r="F148" s="210" t="s">
        <v>164</v>
      </c>
      <c r="G148" s="207"/>
      <c r="H148" s="209" t="s">
        <v>1</v>
      </c>
      <c r="I148" s="211"/>
      <c r="J148" s="207"/>
      <c r="K148" s="207"/>
      <c r="L148" s="212"/>
      <c r="M148" s="213"/>
      <c r="N148" s="214"/>
      <c r="O148" s="214"/>
      <c r="P148" s="214"/>
      <c r="Q148" s="214"/>
      <c r="R148" s="214"/>
      <c r="S148" s="214"/>
      <c r="T148" s="215"/>
      <c r="AT148" s="216" t="s">
        <v>152</v>
      </c>
      <c r="AU148" s="216" t="s">
        <v>89</v>
      </c>
      <c r="AV148" s="13" t="s">
        <v>21</v>
      </c>
      <c r="AW148" s="13" t="s">
        <v>38</v>
      </c>
      <c r="AX148" s="13" t="s">
        <v>81</v>
      </c>
      <c r="AY148" s="216" t="s">
        <v>140</v>
      </c>
    </row>
    <row r="149" spans="1:65" s="14" customFormat="1" ht="11.25">
      <c r="B149" s="217"/>
      <c r="C149" s="218"/>
      <c r="D149" s="208" t="s">
        <v>152</v>
      </c>
      <c r="E149" s="219" t="s">
        <v>1</v>
      </c>
      <c r="F149" s="220" t="s">
        <v>165</v>
      </c>
      <c r="G149" s="218"/>
      <c r="H149" s="221">
        <v>86.626999999999995</v>
      </c>
      <c r="I149" s="222"/>
      <c r="J149" s="218"/>
      <c r="K149" s="218"/>
      <c r="L149" s="223"/>
      <c r="M149" s="224"/>
      <c r="N149" s="225"/>
      <c r="O149" s="225"/>
      <c r="P149" s="225"/>
      <c r="Q149" s="225"/>
      <c r="R149" s="225"/>
      <c r="S149" s="225"/>
      <c r="T149" s="226"/>
      <c r="AT149" s="227" t="s">
        <v>152</v>
      </c>
      <c r="AU149" s="227" t="s">
        <v>89</v>
      </c>
      <c r="AV149" s="14" t="s">
        <v>89</v>
      </c>
      <c r="AW149" s="14" t="s">
        <v>38</v>
      </c>
      <c r="AX149" s="14" t="s">
        <v>81</v>
      </c>
      <c r="AY149" s="227" t="s">
        <v>140</v>
      </c>
    </row>
    <row r="150" spans="1:65" s="15" customFormat="1" ht="11.25">
      <c r="B150" s="228"/>
      <c r="C150" s="229"/>
      <c r="D150" s="208" t="s">
        <v>152</v>
      </c>
      <c r="E150" s="230" t="s">
        <v>1</v>
      </c>
      <c r="F150" s="231" t="s">
        <v>155</v>
      </c>
      <c r="G150" s="229"/>
      <c r="H150" s="232">
        <v>86.626999999999995</v>
      </c>
      <c r="I150" s="233"/>
      <c r="J150" s="229"/>
      <c r="K150" s="229"/>
      <c r="L150" s="234"/>
      <c r="M150" s="235"/>
      <c r="N150" s="236"/>
      <c r="O150" s="236"/>
      <c r="P150" s="236"/>
      <c r="Q150" s="236"/>
      <c r="R150" s="236"/>
      <c r="S150" s="236"/>
      <c r="T150" s="237"/>
      <c r="AT150" s="238" t="s">
        <v>152</v>
      </c>
      <c r="AU150" s="238" t="s">
        <v>89</v>
      </c>
      <c r="AV150" s="15" t="s">
        <v>147</v>
      </c>
      <c r="AW150" s="15" t="s">
        <v>38</v>
      </c>
      <c r="AX150" s="15" t="s">
        <v>21</v>
      </c>
      <c r="AY150" s="238" t="s">
        <v>140</v>
      </c>
    </row>
    <row r="151" spans="1:65" s="2" customFormat="1" ht="21.75" customHeight="1">
      <c r="A151" s="34"/>
      <c r="B151" s="35"/>
      <c r="C151" s="192" t="s">
        <v>169</v>
      </c>
      <c r="D151" s="192" t="s">
        <v>143</v>
      </c>
      <c r="E151" s="193" t="s">
        <v>170</v>
      </c>
      <c r="F151" s="194" t="s">
        <v>171</v>
      </c>
      <c r="G151" s="195" t="s">
        <v>146</v>
      </c>
      <c r="H151" s="196">
        <v>4.843</v>
      </c>
      <c r="I151" s="197"/>
      <c r="J151" s="198">
        <f>ROUND(I151*H151,2)</f>
        <v>0</v>
      </c>
      <c r="K151" s="199"/>
      <c r="L151" s="39"/>
      <c r="M151" s="200" t="s">
        <v>1</v>
      </c>
      <c r="N151" s="201" t="s">
        <v>46</v>
      </c>
      <c r="O151" s="71"/>
      <c r="P151" s="202">
        <f>O151*H151</f>
        <v>0</v>
      </c>
      <c r="Q151" s="202">
        <v>3.3579999999999999E-2</v>
      </c>
      <c r="R151" s="202">
        <f>Q151*H151</f>
        <v>0.16262794</v>
      </c>
      <c r="S151" s="202">
        <v>0</v>
      </c>
      <c r="T151" s="203">
        <f>S151*H151</f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204" t="s">
        <v>147</v>
      </c>
      <c r="AT151" s="204" t="s">
        <v>143</v>
      </c>
      <c r="AU151" s="204" t="s">
        <v>89</v>
      </c>
      <c r="AY151" s="17" t="s">
        <v>140</v>
      </c>
      <c r="BE151" s="205">
        <f>IF(N151="základní",J151,0)</f>
        <v>0</v>
      </c>
      <c r="BF151" s="205">
        <f>IF(N151="snížená",J151,0)</f>
        <v>0</v>
      </c>
      <c r="BG151" s="205">
        <f>IF(N151="zákl. přenesená",J151,0)</f>
        <v>0</v>
      </c>
      <c r="BH151" s="205">
        <f>IF(N151="sníž. přenesená",J151,0)</f>
        <v>0</v>
      </c>
      <c r="BI151" s="205">
        <f>IF(N151="nulová",J151,0)</f>
        <v>0</v>
      </c>
      <c r="BJ151" s="17" t="s">
        <v>21</v>
      </c>
      <c r="BK151" s="205">
        <f>ROUND(I151*H151,2)</f>
        <v>0</v>
      </c>
      <c r="BL151" s="17" t="s">
        <v>147</v>
      </c>
      <c r="BM151" s="204" t="s">
        <v>172</v>
      </c>
    </row>
    <row r="152" spans="1:65" s="14" customFormat="1" ht="11.25">
      <c r="B152" s="217"/>
      <c r="C152" s="218"/>
      <c r="D152" s="208" t="s">
        <v>152</v>
      </c>
      <c r="E152" s="219" t="s">
        <v>1</v>
      </c>
      <c r="F152" s="220" t="s">
        <v>161</v>
      </c>
      <c r="G152" s="218"/>
      <c r="H152" s="221">
        <v>1.831</v>
      </c>
      <c r="I152" s="222"/>
      <c r="J152" s="218"/>
      <c r="K152" s="218"/>
      <c r="L152" s="223"/>
      <c r="M152" s="224"/>
      <c r="N152" s="225"/>
      <c r="O152" s="225"/>
      <c r="P152" s="225"/>
      <c r="Q152" s="225"/>
      <c r="R152" s="225"/>
      <c r="S152" s="225"/>
      <c r="T152" s="226"/>
      <c r="AT152" s="227" t="s">
        <v>152</v>
      </c>
      <c r="AU152" s="227" t="s">
        <v>89</v>
      </c>
      <c r="AV152" s="14" t="s">
        <v>89</v>
      </c>
      <c r="AW152" s="14" t="s">
        <v>38</v>
      </c>
      <c r="AX152" s="14" t="s">
        <v>81</v>
      </c>
      <c r="AY152" s="227" t="s">
        <v>140</v>
      </c>
    </row>
    <row r="153" spans="1:65" s="14" customFormat="1" ht="11.25">
      <c r="B153" s="217"/>
      <c r="C153" s="218"/>
      <c r="D153" s="208" t="s">
        <v>152</v>
      </c>
      <c r="E153" s="219" t="s">
        <v>1</v>
      </c>
      <c r="F153" s="220" t="s">
        <v>162</v>
      </c>
      <c r="G153" s="218"/>
      <c r="H153" s="221">
        <v>0.872</v>
      </c>
      <c r="I153" s="222"/>
      <c r="J153" s="218"/>
      <c r="K153" s="218"/>
      <c r="L153" s="223"/>
      <c r="M153" s="224"/>
      <c r="N153" s="225"/>
      <c r="O153" s="225"/>
      <c r="P153" s="225"/>
      <c r="Q153" s="225"/>
      <c r="R153" s="225"/>
      <c r="S153" s="225"/>
      <c r="T153" s="226"/>
      <c r="AT153" s="227" t="s">
        <v>152</v>
      </c>
      <c r="AU153" s="227" t="s">
        <v>89</v>
      </c>
      <c r="AV153" s="14" t="s">
        <v>89</v>
      </c>
      <c r="AW153" s="14" t="s">
        <v>38</v>
      </c>
      <c r="AX153" s="14" t="s">
        <v>81</v>
      </c>
      <c r="AY153" s="227" t="s">
        <v>140</v>
      </c>
    </row>
    <row r="154" spans="1:65" s="14" customFormat="1" ht="11.25">
      <c r="B154" s="217"/>
      <c r="C154" s="218"/>
      <c r="D154" s="208" t="s">
        <v>152</v>
      </c>
      <c r="E154" s="219" t="s">
        <v>1</v>
      </c>
      <c r="F154" s="220" t="s">
        <v>163</v>
      </c>
      <c r="G154" s="218"/>
      <c r="H154" s="221">
        <v>1.0900000000000001</v>
      </c>
      <c r="I154" s="222"/>
      <c r="J154" s="218"/>
      <c r="K154" s="218"/>
      <c r="L154" s="223"/>
      <c r="M154" s="224"/>
      <c r="N154" s="225"/>
      <c r="O154" s="225"/>
      <c r="P154" s="225"/>
      <c r="Q154" s="225"/>
      <c r="R154" s="225"/>
      <c r="S154" s="225"/>
      <c r="T154" s="226"/>
      <c r="AT154" s="227" t="s">
        <v>152</v>
      </c>
      <c r="AU154" s="227" t="s">
        <v>89</v>
      </c>
      <c r="AV154" s="14" t="s">
        <v>89</v>
      </c>
      <c r="AW154" s="14" t="s">
        <v>38</v>
      </c>
      <c r="AX154" s="14" t="s">
        <v>81</v>
      </c>
      <c r="AY154" s="227" t="s">
        <v>140</v>
      </c>
    </row>
    <row r="155" spans="1:65" s="14" customFormat="1" ht="11.25">
      <c r="B155" s="217"/>
      <c r="C155" s="218"/>
      <c r="D155" s="208" t="s">
        <v>152</v>
      </c>
      <c r="E155" s="219" t="s">
        <v>1</v>
      </c>
      <c r="F155" s="220" t="s">
        <v>173</v>
      </c>
      <c r="G155" s="218"/>
      <c r="H155" s="221">
        <v>1.05</v>
      </c>
      <c r="I155" s="222"/>
      <c r="J155" s="218"/>
      <c r="K155" s="218"/>
      <c r="L155" s="223"/>
      <c r="M155" s="224"/>
      <c r="N155" s="225"/>
      <c r="O155" s="225"/>
      <c r="P155" s="225"/>
      <c r="Q155" s="225"/>
      <c r="R155" s="225"/>
      <c r="S155" s="225"/>
      <c r="T155" s="226"/>
      <c r="AT155" s="227" t="s">
        <v>152</v>
      </c>
      <c r="AU155" s="227" t="s">
        <v>89</v>
      </c>
      <c r="AV155" s="14" t="s">
        <v>89</v>
      </c>
      <c r="AW155" s="14" t="s">
        <v>38</v>
      </c>
      <c r="AX155" s="14" t="s">
        <v>81</v>
      </c>
      <c r="AY155" s="227" t="s">
        <v>140</v>
      </c>
    </row>
    <row r="156" spans="1:65" s="15" customFormat="1" ht="11.25">
      <c r="B156" s="228"/>
      <c r="C156" s="229"/>
      <c r="D156" s="208" t="s">
        <v>152</v>
      </c>
      <c r="E156" s="230" t="s">
        <v>1</v>
      </c>
      <c r="F156" s="231" t="s">
        <v>155</v>
      </c>
      <c r="G156" s="229"/>
      <c r="H156" s="232">
        <v>4.843</v>
      </c>
      <c r="I156" s="233"/>
      <c r="J156" s="229"/>
      <c r="K156" s="229"/>
      <c r="L156" s="234"/>
      <c r="M156" s="235"/>
      <c r="N156" s="236"/>
      <c r="O156" s="236"/>
      <c r="P156" s="236"/>
      <c r="Q156" s="236"/>
      <c r="R156" s="236"/>
      <c r="S156" s="236"/>
      <c r="T156" s="237"/>
      <c r="AT156" s="238" t="s">
        <v>152</v>
      </c>
      <c r="AU156" s="238" t="s">
        <v>89</v>
      </c>
      <c r="AV156" s="15" t="s">
        <v>147</v>
      </c>
      <c r="AW156" s="15" t="s">
        <v>38</v>
      </c>
      <c r="AX156" s="15" t="s">
        <v>21</v>
      </c>
      <c r="AY156" s="238" t="s">
        <v>140</v>
      </c>
    </row>
    <row r="157" spans="1:65" s="12" customFormat="1" ht="22.9" customHeight="1">
      <c r="B157" s="176"/>
      <c r="C157" s="177"/>
      <c r="D157" s="178" t="s">
        <v>80</v>
      </c>
      <c r="E157" s="190" t="s">
        <v>174</v>
      </c>
      <c r="F157" s="190" t="s">
        <v>175</v>
      </c>
      <c r="G157" s="177"/>
      <c r="H157" s="177"/>
      <c r="I157" s="180"/>
      <c r="J157" s="191">
        <f>BK157</f>
        <v>0</v>
      </c>
      <c r="K157" s="177"/>
      <c r="L157" s="182"/>
      <c r="M157" s="183"/>
      <c r="N157" s="184"/>
      <c r="O157" s="184"/>
      <c r="P157" s="185">
        <f>SUM(P158:P193)</f>
        <v>0</v>
      </c>
      <c r="Q157" s="184"/>
      <c r="R157" s="185">
        <f>SUM(R158:R193)</f>
        <v>1.1300679999999999E-3</v>
      </c>
      <c r="S157" s="184"/>
      <c r="T157" s="186">
        <f>SUM(T158:T193)</f>
        <v>1.4168119999999997</v>
      </c>
      <c r="AR157" s="187" t="s">
        <v>21</v>
      </c>
      <c r="AT157" s="188" t="s">
        <v>80</v>
      </c>
      <c r="AU157" s="188" t="s">
        <v>21</v>
      </c>
      <c r="AY157" s="187" t="s">
        <v>140</v>
      </c>
      <c r="BK157" s="189">
        <f>SUM(BK158:BK193)</f>
        <v>0</v>
      </c>
    </row>
    <row r="158" spans="1:65" s="2" customFormat="1" ht="21.75" customHeight="1">
      <c r="A158" s="34"/>
      <c r="B158" s="35"/>
      <c r="C158" s="192" t="s">
        <v>141</v>
      </c>
      <c r="D158" s="192" t="s">
        <v>143</v>
      </c>
      <c r="E158" s="193" t="s">
        <v>176</v>
      </c>
      <c r="F158" s="194" t="s">
        <v>177</v>
      </c>
      <c r="G158" s="195" t="s">
        <v>146</v>
      </c>
      <c r="H158" s="196">
        <v>30</v>
      </c>
      <c r="I158" s="197"/>
      <c r="J158" s="198">
        <f>ROUND(I158*H158,2)</f>
        <v>0</v>
      </c>
      <c r="K158" s="199"/>
      <c r="L158" s="39"/>
      <c r="M158" s="200" t="s">
        <v>1</v>
      </c>
      <c r="N158" s="201" t="s">
        <v>46</v>
      </c>
      <c r="O158" s="71"/>
      <c r="P158" s="202">
        <f>O158*H158</f>
        <v>0</v>
      </c>
      <c r="Q158" s="202">
        <v>3.4999999999999997E-5</v>
      </c>
      <c r="R158" s="202">
        <f>Q158*H158</f>
        <v>1.0499999999999999E-3</v>
      </c>
      <c r="S158" s="202">
        <v>0</v>
      </c>
      <c r="T158" s="203">
        <f>S158*H158</f>
        <v>0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204" t="s">
        <v>147</v>
      </c>
      <c r="AT158" s="204" t="s">
        <v>143</v>
      </c>
      <c r="AU158" s="204" t="s">
        <v>89</v>
      </c>
      <c r="AY158" s="17" t="s">
        <v>140</v>
      </c>
      <c r="BE158" s="205">
        <f>IF(N158="základní",J158,0)</f>
        <v>0</v>
      </c>
      <c r="BF158" s="205">
        <f>IF(N158="snížená",J158,0)</f>
        <v>0</v>
      </c>
      <c r="BG158" s="205">
        <f>IF(N158="zákl. přenesená",J158,0)</f>
        <v>0</v>
      </c>
      <c r="BH158" s="205">
        <f>IF(N158="sníž. přenesená",J158,0)</f>
        <v>0</v>
      </c>
      <c r="BI158" s="205">
        <f>IF(N158="nulová",J158,0)</f>
        <v>0</v>
      </c>
      <c r="BJ158" s="17" t="s">
        <v>21</v>
      </c>
      <c r="BK158" s="205">
        <f>ROUND(I158*H158,2)</f>
        <v>0</v>
      </c>
      <c r="BL158" s="17" t="s">
        <v>147</v>
      </c>
      <c r="BM158" s="204" t="s">
        <v>178</v>
      </c>
    </row>
    <row r="159" spans="1:65" s="2" customFormat="1" ht="16.5" customHeight="1">
      <c r="A159" s="34"/>
      <c r="B159" s="35"/>
      <c r="C159" s="192" t="s">
        <v>179</v>
      </c>
      <c r="D159" s="192" t="s">
        <v>143</v>
      </c>
      <c r="E159" s="193" t="s">
        <v>180</v>
      </c>
      <c r="F159" s="194" t="s">
        <v>181</v>
      </c>
      <c r="G159" s="195" t="s">
        <v>182</v>
      </c>
      <c r="H159" s="196">
        <v>0.217</v>
      </c>
      <c r="I159" s="197"/>
      <c r="J159" s="198">
        <f>ROUND(I159*H159,2)</f>
        <v>0</v>
      </c>
      <c r="K159" s="199"/>
      <c r="L159" s="39"/>
      <c r="M159" s="200" t="s">
        <v>1</v>
      </c>
      <c r="N159" s="201" t="s">
        <v>46</v>
      </c>
      <c r="O159" s="71"/>
      <c r="P159" s="202">
        <f>O159*H159</f>
        <v>0</v>
      </c>
      <c r="Q159" s="202">
        <v>0</v>
      </c>
      <c r="R159" s="202">
        <f>Q159*H159</f>
        <v>0</v>
      </c>
      <c r="S159" s="202">
        <v>2.4</v>
      </c>
      <c r="T159" s="203">
        <f>S159*H159</f>
        <v>0.52079999999999993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204" t="s">
        <v>147</v>
      </c>
      <c r="AT159" s="204" t="s">
        <v>143</v>
      </c>
      <c r="AU159" s="204" t="s">
        <v>89</v>
      </c>
      <c r="AY159" s="17" t="s">
        <v>140</v>
      </c>
      <c r="BE159" s="205">
        <f>IF(N159="základní",J159,0)</f>
        <v>0</v>
      </c>
      <c r="BF159" s="205">
        <f>IF(N159="snížená",J159,0)</f>
        <v>0</v>
      </c>
      <c r="BG159" s="205">
        <f>IF(N159="zákl. přenesená",J159,0)</f>
        <v>0</v>
      </c>
      <c r="BH159" s="205">
        <f>IF(N159="sníž. přenesená",J159,0)</f>
        <v>0</v>
      </c>
      <c r="BI159" s="205">
        <f>IF(N159="nulová",J159,0)</f>
        <v>0</v>
      </c>
      <c r="BJ159" s="17" t="s">
        <v>21</v>
      </c>
      <c r="BK159" s="205">
        <f>ROUND(I159*H159,2)</f>
        <v>0</v>
      </c>
      <c r="BL159" s="17" t="s">
        <v>147</v>
      </c>
      <c r="BM159" s="204" t="s">
        <v>183</v>
      </c>
    </row>
    <row r="160" spans="1:65" s="14" customFormat="1" ht="11.25">
      <c r="B160" s="217"/>
      <c r="C160" s="218"/>
      <c r="D160" s="208" t="s">
        <v>152</v>
      </c>
      <c r="E160" s="219" t="s">
        <v>1</v>
      </c>
      <c r="F160" s="220" t="s">
        <v>184</v>
      </c>
      <c r="G160" s="218"/>
      <c r="H160" s="221">
        <v>0.217</v>
      </c>
      <c r="I160" s="222"/>
      <c r="J160" s="218"/>
      <c r="K160" s="218"/>
      <c r="L160" s="223"/>
      <c r="M160" s="224"/>
      <c r="N160" s="225"/>
      <c r="O160" s="225"/>
      <c r="P160" s="225"/>
      <c r="Q160" s="225"/>
      <c r="R160" s="225"/>
      <c r="S160" s="225"/>
      <c r="T160" s="226"/>
      <c r="AT160" s="227" t="s">
        <v>152</v>
      </c>
      <c r="AU160" s="227" t="s">
        <v>89</v>
      </c>
      <c r="AV160" s="14" t="s">
        <v>89</v>
      </c>
      <c r="AW160" s="14" t="s">
        <v>38</v>
      </c>
      <c r="AX160" s="14" t="s">
        <v>81</v>
      </c>
      <c r="AY160" s="227" t="s">
        <v>140</v>
      </c>
    </row>
    <row r="161" spans="1:65" s="15" customFormat="1" ht="11.25">
      <c r="B161" s="228"/>
      <c r="C161" s="229"/>
      <c r="D161" s="208" t="s">
        <v>152</v>
      </c>
      <c r="E161" s="230" t="s">
        <v>1</v>
      </c>
      <c r="F161" s="231" t="s">
        <v>155</v>
      </c>
      <c r="G161" s="229"/>
      <c r="H161" s="232">
        <v>0.217</v>
      </c>
      <c r="I161" s="233"/>
      <c r="J161" s="229"/>
      <c r="K161" s="229"/>
      <c r="L161" s="234"/>
      <c r="M161" s="235"/>
      <c r="N161" s="236"/>
      <c r="O161" s="236"/>
      <c r="P161" s="236"/>
      <c r="Q161" s="236"/>
      <c r="R161" s="236"/>
      <c r="S161" s="236"/>
      <c r="T161" s="237"/>
      <c r="AT161" s="238" t="s">
        <v>152</v>
      </c>
      <c r="AU161" s="238" t="s">
        <v>89</v>
      </c>
      <c r="AV161" s="15" t="s">
        <v>147</v>
      </c>
      <c r="AW161" s="15" t="s">
        <v>38</v>
      </c>
      <c r="AX161" s="15" t="s">
        <v>21</v>
      </c>
      <c r="AY161" s="238" t="s">
        <v>140</v>
      </c>
    </row>
    <row r="162" spans="1:65" s="2" customFormat="1" ht="21.75" customHeight="1">
      <c r="A162" s="34"/>
      <c r="B162" s="35"/>
      <c r="C162" s="192" t="s">
        <v>185</v>
      </c>
      <c r="D162" s="192" t="s">
        <v>143</v>
      </c>
      <c r="E162" s="193" t="s">
        <v>186</v>
      </c>
      <c r="F162" s="194" t="s">
        <v>187</v>
      </c>
      <c r="G162" s="195" t="s">
        <v>146</v>
      </c>
      <c r="H162" s="196">
        <v>2.75</v>
      </c>
      <c r="I162" s="197"/>
      <c r="J162" s="198">
        <f>ROUND(I162*H162,2)</f>
        <v>0</v>
      </c>
      <c r="K162" s="199"/>
      <c r="L162" s="39"/>
      <c r="M162" s="200" t="s">
        <v>1</v>
      </c>
      <c r="N162" s="201" t="s">
        <v>46</v>
      </c>
      <c r="O162" s="71"/>
      <c r="P162" s="202">
        <f>O162*H162</f>
        <v>0</v>
      </c>
      <c r="Q162" s="202">
        <v>3.472E-6</v>
      </c>
      <c r="R162" s="202">
        <f>Q162*H162</f>
        <v>9.5480000000000007E-6</v>
      </c>
      <c r="S162" s="202">
        <v>0</v>
      </c>
      <c r="T162" s="203">
        <f>S162*H162</f>
        <v>0</v>
      </c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R162" s="204" t="s">
        <v>147</v>
      </c>
      <c r="AT162" s="204" t="s">
        <v>143</v>
      </c>
      <c r="AU162" s="204" t="s">
        <v>89</v>
      </c>
      <c r="AY162" s="17" t="s">
        <v>140</v>
      </c>
      <c r="BE162" s="205">
        <f>IF(N162="základní",J162,0)</f>
        <v>0</v>
      </c>
      <c r="BF162" s="205">
        <f>IF(N162="snížená",J162,0)</f>
        <v>0</v>
      </c>
      <c r="BG162" s="205">
        <f>IF(N162="zákl. přenesená",J162,0)</f>
        <v>0</v>
      </c>
      <c r="BH162" s="205">
        <f>IF(N162="sníž. přenesená",J162,0)</f>
        <v>0</v>
      </c>
      <c r="BI162" s="205">
        <f>IF(N162="nulová",J162,0)</f>
        <v>0</v>
      </c>
      <c r="BJ162" s="17" t="s">
        <v>21</v>
      </c>
      <c r="BK162" s="205">
        <f>ROUND(I162*H162,2)</f>
        <v>0</v>
      </c>
      <c r="BL162" s="17" t="s">
        <v>147</v>
      </c>
      <c r="BM162" s="204" t="s">
        <v>188</v>
      </c>
    </row>
    <row r="163" spans="1:65" s="14" customFormat="1" ht="11.25">
      <c r="B163" s="217"/>
      <c r="C163" s="218"/>
      <c r="D163" s="208" t="s">
        <v>152</v>
      </c>
      <c r="E163" s="219" t="s">
        <v>1</v>
      </c>
      <c r="F163" s="220" t="s">
        <v>189</v>
      </c>
      <c r="G163" s="218"/>
      <c r="H163" s="221">
        <v>2.75</v>
      </c>
      <c r="I163" s="222"/>
      <c r="J163" s="218"/>
      <c r="K163" s="218"/>
      <c r="L163" s="223"/>
      <c r="M163" s="224"/>
      <c r="N163" s="225"/>
      <c r="O163" s="225"/>
      <c r="P163" s="225"/>
      <c r="Q163" s="225"/>
      <c r="R163" s="225"/>
      <c r="S163" s="225"/>
      <c r="T163" s="226"/>
      <c r="AT163" s="227" t="s">
        <v>152</v>
      </c>
      <c r="AU163" s="227" t="s">
        <v>89</v>
      </c>
      <c r="AV163" s="14" t="s">
        <v>89</v>
      </c>
      <c r="AW163" s="14" t="s">
        <v>38</v>
      </c>
      <c r="AX163" s="14" t="s">
        <v>81</v>
      </c>
      <c r="AY163" s="227" t="s">
        <v>140</v>
      </c>
    </row>
    <row r="164" spans="1:65" s="15" customFormat="1" ht="11.25">
      <c r="B164" s="228"/>
      <c r="C164" s="229"/>
      <c r="D164" s="208" t="s">
        <v>152</v>
      </c>
      <c r="E164" s="230" t="s">
        <v>1</v>
      </c>
      <c r="F164" s="231" t="s">
        <v>155</v>
      </c>
      <c r="G164" s="229"/>
      <c r="H164" s="232">
        <v>2.75</v>
      </c>
      <c r="I164" s="233"/>
      <c r="J164" s="229"/>
      <c r="K164" s="229"/>
      <c r="L164" s="234"/>
      <c r="M164" s="235"/>
      <c r="N164" s="236"/>
      <c r="O164" s="236"/>
      <c r="P164" s="236"/>
      <c r="Q164" s="236"/>
      <c r="R164" s="236"/>
      <c r="S164" s="236"/>
      <c r="T164" s="237"/>
      <c r="AT164" s="238" t="s">
        <v>152</v>
      </c>
      <c r="AU164" s="238" t="s">
        <v>89</v>
      </c>
      <c r="AV164" s="15" t="s">
        <v>147</v>
      </c>
      <c r="AW164" s="15" t="s">
        <v>38</v>
      </c>
      <c r="AX164" s="15" t="s">
        <v>21</v>
      </c>
      <c r="AY164" s="238" t="s">
        <v>140</v>
      </c>
    </row>
    <row r="165" spans="1:65" s="2" customFormat="1" ht="21.75" customHeight="1">
      <c r="A165" s="34"/>
      <c r="B165" s="35"/>
      <c r="C165" s="192" t="s">
        <v>174</v>
      </c>
      <c r="D165" s="192" t="s">
        <v>143</v>
      </c>
      <c r="E165" s="193" t="s">
        <v>190</v>
      </c>
      <c r="F165" s="194" t="s">
        <v>191</v>
      </c>
      <c r="G165" s="195" t="s">
        <v>146</v>
      </c>
      <c r="H165" s="196">
        <v>2.75</v>
      </c>
      <c r="I165" s="197"/>
      <c r="J165" s="198">
        <f>ROUND(I165*H165,2)</f>
        <v>0</v>
      </c>
      <c r="K165" s="199"/>
      <c r="L165" s="39"/>
      <c r="M165" s="200" t="s">
        <v>1</v>
      </c>
      <c r="N165" s="201" t="s">
        <v>46</v>
      </c>
      <c r="O165" s="71"/>
      <c r="P165" s="202">
        <f>O165*H165</f>
        <v>0</v>
      </c>
      <c r="Q165" s="202">
        <v>1.3599999999999999E-6</v>
      </c>
      <c r="R165" s="202">
        <f>Q165*H165</f>
        <v>3.7399999999999998E-6</v>
      </c>
      <c r="S165" s="202">
        <v>0</v>
      </c>
      <c r="T165" s="203">
        <f>S165*H165</f>
        <v>0</v>
      </c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R165" s="204" t="s">
        <v>147</v>
      </c>
      <c r="AT165" s="204" t="s">
        <v>143</v>
      </c>
      <c r="AU165" s="204" t="s">
        <v>89</v>
      </c>
      <c r="AY165" s="17" t="s">
        <v>140</v>
      </c>
      <c r="BE165" s="205">
        <f>IF(N165="základní",J165,0)</f>
        <v>0</v>
      </c>
      <c r="BF165" s="205">
        <f>IF(N165="snížená",J165,0)</f>
        <v>0</v>
      </c>
      <c r="BG165" s="205">
        <f>IF(N165="zákl. přenesená",J165,0)</f>
        <v>0</v>
      </c>
      <c r="BH165" s="205">
        <f>IF(N165="sníž. přenesená",J165,0)</f>
        <v>0</v>
      </c>
      <c r="BI165" s="205">
        <f>IF(N165="nulová",J165,0)</f>
        <v>0</v>
      </c>
      <c r="BJ165" s="17" t="s">
        <v>21</v>
      </c>
      <c r="BK165" s="205">
        <f>ROUND(I165*H165,2)</f>
        <v>0</v>
      </c>
      <c r="BL165" s="17" t="s">
        <v>147</v>
      </c>
      <c r="BM165" s="204" t="s">
        <v>192</v>
      </c>
    </row>
    <row r="166" spans="1:65" s="14" customFormat="1" ht="11.25">
      <c r="B166" s="217"/>
      <c r="C166" s="218"/>
      <c r="D166" s="208" t="s">
        <v>152</v>
      </c>
      <c r="E166" s="219" t="s">
        <v>1</v>
      </c>
      <c r="F166" s="220" t="s">
        <v>189</v>
      </c>
      <c r="G166" s="218"/>
      <c r="H166" s="221">
        <v>2.75</v>
      </c>
      <c r="I166" s="222"/>
      <c r="J166" s="218"/>
      <c r="K166" s="218"/>
      <c r="L166" s="223"/>
      <c r="M166" s="224"/>
      <c r="N166" s="225"/>
      <c r="O166" s="225"/>
      <c r="P166" s="225"/>
      <c r="Q166" s="225"/>
      <c r="R166" s="225"/>
      <c r="S166" s="225"/>
      <c r="T166" s="226"/>
      <c r="AT166" s="227" t="s">
        <v>152</v>
      </c>
      <c r="AU166" s="227" t="s">
        <v>89</v>
      </c>
      <c r="AV166" s="14" t="s">
        <v>89</v>
      </c>
      <c r="AW166" s="14" t="s">
        <v>38</v>
      </c>
      <c r="AX166" s="14" t="s">
        <v>81</v>
      </c>
      <c r="AY166" s="227" t="s">
        <v>140</v>
      </c>
    </row>
    <row r="167" spans="1:65" s="15" customFormat="1" ht="11.25">
      <c r="B167" s="228"/>
      <c r="C167" s="229"/>
      <c r="D167" s="208" t="s">
        <v>152</v>
      </c>
      <c r="E167" s="230" t="s">
        <v>1</v>
      </c>
      <c r="F167" s="231" t="s">
        <v>155</v>
      </c>
      <c r="G167" s="229"/>
      <c r="H167" s="232">
        <v>2.75</v>
      </c>
      <c r="I167" s="233"/>
      <c r="J167" s="229"/>
      <c r="K167" s="229"/>
      <c r="L167" s="234"/>
      <c r="M167" s="235"/>
      <c r="N167" s="236"/>
      <c r="O167" s="236"/>
      <c r="P167" s="236"/>
      <c r="Q167" s="236"/>
      <c r="R167" s="236"/>
      <c r="S167" s="236"/>
      <c r="T167" s="237"/>
      <c r="AT167" s="238" t="s">
        <v>152</v>
      </c>
      <c r="AU167" s="238" t="s">
        <v>89</v>
      </c>
      <c r="AV167" s="15" t="s">
        <v>147</v>
      </c>
      <c r="AW167" s="15" t="s">
        <v>38</v>
      </c>
      <c r="AX167" s="15" t="s">
        <v>21</v>
      </c>
      <c r="AY167" s="238" t="s">
        <v>140</v>
      </c>
    </row>
    <row r="168" spans="1:65" s="2" customFormat="1" ht="21.75" customHeight="1">
      <c r="A168" s="34"/>
      <c r="B168" s="35"/>
      <c r="C168" s="192" t="s">
        <v>26</v>
      </c>
      <c r="D168" s="192" t="s">
        <v>143</v>
      </c>
      <c r="E168" s="193" t="s">
        <v>193</v>
      </c>
      <c r="F168" s="194" t="s">
        <v>194</v>
      </c>
      <c r="G168" s="195" t="s">
        <v>146</v>
      </c>
      <c r="H168" s="196">
        <v>2.75</v>
      </c>
      <c r="I168" s="197"/>
      <c r="J168" s="198">
        <f>ROUND(I168*H168,2)</f>
        <v>0</v>
      </c>
      <c r="K168" s="199"/>
      <c r="L168" s="39"/>
      <c r="M168" s="200" t="s">
        <v>1</v>
      </c>
      <c r="N168" s="201" t="s">
        <v>46</v>
      </c>
      <c r="O168" s="71"/>
      <c r="P168" s="202">
        <f>O168*H168</f>
        <v>0</v>
      </c>
      <c r="Q168" s="202">
        <v>0</v>
      </c>
      <c r="R168" s="202">
        <f>Q168*H168</f>
        <v>0</v>
      </c>
      <c r="S168" s="202">
        <v>3.5000000000000003E-2</v>
      </c>
      <c r="T168" s="203">
        <f>S168*H168</f>
        <v>9.6250000000000002E-2</v>
      </c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R168" s="204" t="s">
        <v>147</v>
      </c>
      <c r="AT168" s="204" t="s">
        <v>143</v>
      </c>
      <c r="AU168" s="204" t="s">
        <v>89</v>
      </c>
      <c r="AY168" s="17" t="s">
        <v>140</v>
      </c>
      <c r="BE168" s="205">
        <f>IF(N168="základní",J168,0)</f>
        <v>0</v>
      </c>
      <c r="BF168" s="205">
        <f>IF(N168="snížená",J168,0)</f>
        <v>0</v>
      </c>
      <c r="BG168" s="205">
        <f>IF(N168="zákl. přenesená",J168,0)</f>
        <v>0</v>
      </c>
      <c r="BH168" s="205">
        <f>IF(N168="sníž. přenesená",J168,0)</f>
        <v>0</v>
      </c>
      <c r="BI168" s="205">
        <f>IF(N168="nulová",J168,0)</f>
        <v>0</v>
      </c>
      <c r="BJ168" s="17" t="s">
        <v>21</v>
      </c>
      <c r="BK168" s="205">
        <f>ROUND(I168*H168,2)</f>
        <v>0</v>
      </c>
      <c r="BL168" s="17" t="s">
        <v>147</v>
      </c>
      <c r="BM168" s="204" t="s">
        <v>195</v>
      </c>
    </row>
    <row r="169" spans="1:65" s="14" customFormat="1" ht="11.25">
      <c r="B169" s="217"/>
      <c r="C169" s="218"/>
      <c r="D169" s="208" t="s">
        <v>152</v>
      </c>
      <c r="E169" s="219" t="s">
        <v>1</v>
      </c>
      <c r="F169" s="220" t="s">
        <v>189</v>
      </c>
      <c r="G169" s="218"/>
      <c r="H169" s="221">
        <v>2.75</v>
      </c>
      <c r="I169" s="222"/>
      <c r="J169" s="218"/>
      <c r="K169" s="218"/>
      <c r="L169" s="223"/>
      <c r="M169" s="224"/>
      <c r="N169" s="225"/>
      <c r="O169" s="225"/>
      <c r="P169" s="225"/>
      <c r="Q169" s="225"/>
      <c r="R169" s="225"/>
      <c r="S169" s="225"/>
      <c r="T169" s="226"/>
      <c r="AT169" s="227" t="s">
        <v>152</v>
      </c>
      <c r="AU169" s="227" t="s">
        <v>89</v>
      </c>
      <c r="AV169" s="14" t="s">
        <v>89</v>
      </c>
      <c r="AW169" s="14" t="s">
        <v>38</v>
      </c>
      <c r="AX169" s="14" t="s">
        <v>81</v>
      </c>
      <c r="AY169" s="227" t="s">
        <v>140</v>
      </c>
    </row>
    <row r="170" spans="1:65" s="15" customFormat="1" ht="11.25">
      <c r="B170" s="228"/>
      <c r="C170" s="229"/>
      <c r="D170" s="208" t="s">
        <v>152</v>
      </c>
      <c r="E170" s="230" t="s">
        <v>1</v>
      </c>
      <c r="F170" s="231" t="s">
        <v>155</v>
      </c>
      <c r="G170" s="229"/>
      <c r="H170" s="232">
        <v>2.75</v>
      </c>
      <c r="I170" s="233"/>
      <c r="J170" s="229"/>
      <c r="K170" s="229"/>
      <c r="L170" s="234"/>
      <c r="M170" s="235"/>
      <c r="N170" s="236"/>
      <c r="O170" s="236"/>
      <c r="P170" s="236"/>
      <c r="Q170" s="236"/>
      <c r="R170" s="236"/>
      <c r="S170" s="236"/>
      <c r="T170" s="237"/>
      <c r="AT170" s="238" t="s">
        <v>152</v>
      </c>
      <c r="AU170" s="238" t="s">
        <v>89</v>
      </c>
      <c r="AV170" s="15" t="s">
        <v>147</v>
      </c>
      <c r="AW170" s="15" t="s">
        <v>38</v>
      </c>
      <c r="AX170" s="15" t="s">
        <v>21</v>
      </c>
      <c r="AY170" s="238" t="s">
        <v>140</v>
      </c>
    </row>
    <row r="171" spans="1:65" s="2" customFormat="1" ht="16.5" customHeight="1">
      <c r="A171" s="34"/>
      <c r="B171" s="35"/>
      <c r="C171" s="192" t="s">
        <v>196</v>
      </c>
      <c r="D171" s="192" t="s">
        <v>143</v>
      </c>
      <c r="E171" s="193" t="s">
        <v>197</v>
      </c>
      <c r="F171" s="194" t="s">
        <v>198</v>
      </c>
      <c r="G171" s="195" t="s">
        <v>146</v>
      </c>
      <c r="H171" s="196">
        <v>3.7930000000000001</v>
      </c>
      <c r="I171" s="197"/>
      <c r="J171" s="198">
        <f>ROUND(I171*H171,2)</f>
        <v>0</v>
      </c>
      <c r="K171" s="199"/>
      <c r="L171" s="39"/>
      <c r="M171" s="200" t="s">
        <v>1</v>
      </c>
      <c r="N171" s="201" t="s">
        <v>46</v>
      </c>
      <c r="O171" s="71"/>
      <c r="P171" s="202">
        <f>O171*H171</f>
        <v>0</v>
      </c>
      <c r="Q171" s="202">
        <v>0</v>
      </c>
      <c r="R171" s="202">
        <f>Q171*H171</f>
        <v>0</v>
      </c>
      <c r="S171" s="202">
        <v>6.6000000000000003E-2</v>
      </c>
      <c r="T171" s="203">
        <f>S171*H171</f>
        <v>0.250338</v>
      </c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R171" s="204" t="s">
        <v>147</v>
      </c>
      <c r="AT171" s="204" t="s">
        <v>143</v>
      </c>
      <c r="AU171" s="204" t="s">
        <v>89</v>
      </c>
      <c r="AY171" s="17" t="s">
        <v>140</v>
      </c>
      <c r="BE171" s="205">
        <f>IF(N171="základní",J171,0)</f>
        <v>0</v>
      </c>
      <c r="BF171" s="205">
        <f>IF(N171="snížená",J171,0)</f>
        <v>0</v>
      </c>
      <c r="BG171" s="205">
        <f>IF(N171="zákl. přenesená",J171,0)</f>
        <v>0</v>
      </c>
      <c r="BH171" s="205">
        <f>IF(N171="sníž. přenesená",J171,0)</f>
        <v>0</v>
      </c>
      <c r="BI171" s="205">
        <f>IF(N171="nulová",J171,0)</f>
        <v>0</v>
      </c>
      <c r="BJ171" s="17" t="s">
        <v>21</v>
      </c>
      <c r="BK171" s="205">
        <f>ROUND(I171*H171,2)</f>
        <v>0</v>
      </c>
      <c r="BL171" s="17" t="s">
        <v>147</v>
      </c>
      <c r="BM171" s="204" t="s">
        <v>199</v>
      </c>
    </row>
    <row r="172" spans="1:65" s="14" customFormat="1" ht="11.25">
      <c r="B172" s="217"/>
      <c r="C172" s="218"/>
      <c r="D172" s="208" t="s">
        <v>152</v>
      </c>
      <c r="E172" s="219" t="s">
        <v>1</v>
      </c>
      <c r="F172" s="220" t="s">
        <v>161</v>
      </c>
      <c r="G172" s="218"/>
      <c r="H172" s="221">
        <v>1.831</v>
      </c>
      <c r="I172" s="222"/>
      <c r="J172" s="218"/>
      <c r="K172" s="218"/>
      <c r="L172" s="223"/>
      <c r="M172" s="224"/>
      <c r="N172" s="225"/>
      <c r="O172" s="225"/>
      <c r="P172" s="225"/>
      <c r="Q172" s="225"/>
      <c r="R172" s="225"/>
      <c r="S172" s="225"/>
      <c r="T172" s="226"/>
      <c r="AT172" s="227" t="s">
        <v>152</v>
      </c>
      <c r="AU172" s="227" t="s">
        <v>89</v>
      </c>
      <c r="AV172" s="14" t="s">
        <v>89</v>
      </c>
      <c r="AW172" s="14" t="s">
        <v>38</v>
      </c>
      <c r="AX172" s="14" t="s">
        <v>81</v>
      </c>
      <c r="AY172" s="227" t="s">
        <v>140</v>
      </c>
    </row>
    <row r="173" spans="1:65" s="14" customFormat="1" ht="11.25">
      <c r="B173" s="217"/>
      <c r="C173" s="218"/>
      <c r="D173" s="208" t="s">
        <v>152</v>
      </c>
      <c r="E173" s="219" t="s">
        <v>1</v>
      </c>
      <c r="F173" s="220" t="s">
        <v>162</v>
      </c>
      <c r="G173" s="218"/>
      <c r="H173" s="221">
        <v>0.872</v>
      </c>
      <c r="I173" s="222"/>
      <c r="J173" s="218"/>
      <c r="K173" s="218"/>
      <c r="L173" s="223"/>
      <c r="M173" s="224"/>
      <c r="N173" s="225"/>
      <c r="O173" s="225"/>
      <c r="P173" s="225"/>
      <c r="Q173" s="225"/>
      <c r="R173" s="225"/>
      <c r="S173" s="225"/>
      <c r="T173" s="226"/>
      <c r="AT173" s="227" t="s">
        <v>152</v>
      </c>
      <c r="AU173" s="227" t="s">
        <v>89</v>
      </c>
      <c r="AV173" s="14" t="s">
        <v>89</v>
      </c>
      <c r="AW173" s="14" t="s">
        <v>38</v>
      </c>
      <c r="AX173" s="14" t="s">
        <v>81</v>
      </c>
      <c r="AY173" s="227" t="s">
        <v>140</v>
      </c>
    </row>
    <row r="174" spans="1:65" s="14" customFormat="1" ht="11.25">
      <c r="B174" s="217"/>
      <c r="C174" s="218"/>
      <c r="D174" s="208" t="s">
        <v>152</v>
      </c>
      <c r="E174" s="219" t="s">
        <v>1</v>
      </c>
      <c r="F174" s="220" t="s">
        <v>163</v>
      </c>
      <c r="G174" s="218"/>
      <c r="H174" s="221">
        <v>1.0900000000000001</v>
      </c>
      <c r="I174" s="222"/>
      <c r="J174" s="218"/>
      <c r="K174" s="218"/>
      <c r="L174" s="223"/>
      <c r="M174" s="224"/>
      <c r="N174" s="225"/>
      <c r="O174" s="225"/>
      <c r="P174" s="225"/>
      <c r="Q174" s="225"/>
      <c r="R174" s="225"/>
      <c r="S174" s="225"/>
      <c r="T174" s="226"/>
      <c r="AT174" s="227" t="s">
        <v>152</v>
      </c>
      <c r="AU174" s="227" t="s">
        <v>89</v>
      </c>
      <c r="AV174" s="14" t="s">
        <v>89</v>
      </c>
      <c r="AW174" s="14" t="s">
        <v>38</v>
      </c>
      <c r="AX174" s="14" t="s">
        <v>81</v>
      </c>
      <c r="AY174" s="227" t="s">
        <v>140</v>
      </c>
    </row>
    <row r="175" spans="1:65" s="15" customFormat="1" ht="11.25">
      <c r="B175" s="228"/>
      <c r="C175" s="229"/>
      <c r="D175" s="208" t="s">
        <v>152</v>
      </c>
      <c r="E175" s="230" t="s">
        <v>1</v>
      </c>
      <c r="F175" s="231" t="s">
        <v>155</v>
      </c>
      <c r="G175" s="229"/>
      <c r="H175" s="232">
        <v>3.7930000000000001</v>
      </c>
      <c r="I175" s="233"/>
      <c r="J175" s="229"/>
      <c r="K175" s="229"/>
      <c r="L175" s="234"/>
      <c r="M175" s="235"/>
      <c r="N175" s="236"/>
      <c r="O175" s="236"/>
      <c r="P175" s="236"/>
      <c r="Q175" s="236"/>
      <c r="R175" s="236"/>
      <c r="S175" s="236"/>
      <c r="T175" s="237"/>
      <c r="AT175" s="238" t="s">
        <v>152</v>
      </c>
      <c r="AU175" s="238" t="s">
        <v>89</v>
      </c>
      <c r="AV175" s="15" t="s">
        <v>147</v>
      </c>
      <c r="AW175" s="15" t="s">
        <v>38</v>
      </c>
      <c r="AX175" s="15" t="s">
        <v>21</v>
      </c>
      <c r="AY175" s="238" t="s">
        <v>140</v>
      </c>
    </row>
    <row r="176" spans="1:65" s="2" customFormat="1" ht="21.75" customHeight="1">
      <c r="A176" s="34"/>
      <c r="B176" s="35"/>
      <c r="C176" s="192" t="s">
        <v>200</v>
      </c>
      <c r="D176" s="192" t="s">
        <v>143</v>
      </c>
      <c r="E176" s="193" t="s">
        <v>201</v>
      </c>
      <c r="F176" s="194" t="s">
        <v>202</v>
      </c>
      <c r="G176" s="195" t="s">
        <v>203</v>
      </c>
      <c r="H176" s="196">
        <v>6</v>
      </c>
      <c r="I176" s="197"/>
      <c r="J176" s="198">
        <f>ROUND(I176*H176,2)</f>
        <v>0</v>
      </c>
      <c r="K176" s="199"/>
      <c r="L176" s="39"/>
      <c r="M176" s="200" t="s">
        <v>1</v>
      </c>
      <c r="N176" s="201" t="s">
        <v>46</v>
      </c>
      <c r="O176" s="71"/>
      <c r="P176" s="202">
        <f>O176*H176</f>
        <v>0</v>
      </c>
      <c r="Q176" s="202">
        <v>1.113E-5</v>
      </c>
      <c r="R176" s="202">
        <f>Q176*H176</f>
        <v>6.6780000000000008E-5</v>
      </c>
      <c r="S176" s="202">
        <v>0</v>
      </c>
      <c r="T176" s="203">
        <f>S176*H176</f>
        <v>0</v>
      </c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R176" s="204" t="s">
        <v>147</v>
      </c>
      <c r="AT176" s="204" t="s">
        <v>143</v>
      </c>
      <c r="AU176" s="204" t="s">
        <v>89</v>
      </c>
      <c r="AY176" s="17" t="s">
        <v>140</v>
      </c>
      <c r="BE176" s="205">
        <f>IF(N176="základní",J176,0)</f>
        <v>0</v>
      </c>
      <c r="BF176" s="205">
        <f>IF(N176="snížená",J176,0)</f>
        <v>0</v>
      </c>
      <c r="BG176" s="205">
        <f>IF(N176="zákl. přenesená",J176,0)</f>
        <v>0</v>
      </c>
      <c r="BH176" s="205">
        <f>IF(N176="sníž. přenesená",J176,0)</f>
        <v>0</v>
      </c>
      <c r="BI176" s="205">
        <f>IF(N176="nulová",J176,0)</f>
        <v>0</v>
      </c>
      <c r="BJ176" s="17" t="s">
        <v>21</v>
      </c>
      <c r="BK176" s="205">
        <f>ROUND(I176*H176,2)</f>
        <v>0</v>
      </c>
      <c r="BL176" s="17" t="s">
        <v>147</v>
      </c>
      <c r="BM176" s="204" t="s">
        <v>204</v>
      </c>
    </row>
    <row r="177" spans="1:65" s="13" customFormat="1" ht="11.25">
      <c r="B177" s="206"/>
      <c r="C177" s="207"/>
      <c r="D177" s="208" t="s">
        <v>152</v>
      </c>
      <c r="E177" s="209" t="s">
        <v>1</v>
      </c>
      <c r="F177" s="210" t="s">
        <v>205</v>
      </c>
      <c r="G177" s="207"/>
      <c r="H177" s="209" t="s">
        <v>1</v>
      </c>
      <c r="I177" s="211"/>
      <c r="J177" s="207"/>
      <c r="K177" s="207"/>
      <c r="L177" s="212"/>
      <c r="M177" s="213"/>
      <c r="N177" s="214"/>
      <c r="O177" s="214"/>
      <c r="P177" s="214"/>
      <c r="Q177" s="214"/>
      <c r="R177" s="214"/>
      <c r="S177" s="214"/>
      <c r="T177" s="215"/>
      <c r="AT177" s="216" t="s">
        <v>152</v>
      </c>
      <c r="AU177" s="216" t="s">
        <v>89</v>
      </c>
      <c r="AV177" s="13" t="s">
        <v>21</v>
      </c>
      <c r="AW177" s="13" t="s">
        <v>38</v>
      </c>
      <c r="AX177" s="13" t="s">
        <v>81</v>
      </c>
      <c r="AY177" s="216" t="s">
        <v>140</v>
      </c>
    </row>
    <row r="178" spans="1:65" s="14" customFormat="1" ht="11.25">
      <c r="B178" s="217"/>
      <c r="C178" s="218"/>
      <c r="D178" s="208" t="s">
        <v>152</v>
      </c>
      <c r="E178" s="219" t="s">
        <v>1</v>
      </c>
      <c r="F178" s="220" t="s">
        <v>206</v>
      </c>
      <c r="G178" s="218"/>
      <c r="H178" s="221">
        <v>6</v>
      </c>
      <c r="I178" s="222"/>
      <c r="J178" s="218"/>
      <c r="K178" s="218"/>
      <c r="L178" s="223"/>
      <c r="M178" s="224"/>
      <c r="N178" s="225"/>
      <c r="O178" s="225"/>
      <c r="P178" s="225"/>
      <c r="Q178" s="225"/>
      <c r="R178" s="225"/>
      <c r="S178" s="225"/>
      <c r="T178" s="226"/>
      <c r="AT178" s="227" t="s">
        <v>152</v>
      </c>
      <c r="AU178" s="227" t="s">
        <v>89</v>
      </c>
      <c r="AV178" s="14" t="s">
        <v>89</v>
      </c>
      <c r="AW178" s="14" t="s">
        <v>38</v>
      </c>
      <c r="AX178" s="14" t="s">
        <v>81</v>
      </c>
      <c r="AY178" s="227" t="s">
        <v>140</v>
      </c>
    </row>
    <row r="179" spans="1:65" s="15" customFormat="1" ht="11.25">
      <c r="B179" s="228"/>
      <c r="C179" s="229"/>
      <c r="D179" s="208" t="s">
        <v>152</v>
      </c>
      <c r="E179" s="230" t="s">
        <v>1</v>
      </c>
      <c r="F179" s="231" t="s">
        <v>155</v>
      </c>
      <c r="G179" s="229"/>
      <c r="H179" s="232">
        <v>6</v>
      </c>
      <c r="I179" s="233"/>
      <c r="J179" s="229"/>
      <c r="K179" s="229"/>
      <c r="L179" s="234"/>
      <c r="M179" s="235"/>
      <c r="N179" s="236"/>
      <c r="O179" s="236"/>
      <c r="P179" s="236"/>
      <c r="Q179" s="236"/>
      <c r="R179" s="236"/>
      <c r="S179" s="236"/>
      <c r="T179" s="237"/>
      <c r="AT179" s="238" t="s">
        <v>152</v>
      </c>
      <c r="AU179" s="238" t="s">
        <v>89</v>
      </c>
      <c r="AV179" s="15" t="s">
        <v>147</v>
      </c>
      <c r="AW179" s="15" t="s">
        <v>38</v>
      </c>
      <c r="AX179" s="15" t="s">
        <v>21</v>
      </c>
      <c r="AY179" s="238" t="s">
        <v>140</v>
      </c>
    </row>
    <row r="180" spans="1:65" s="2" customFormat="1" ht="33" customHeight="1">
      <c r="A180" s="34"/>
      <c r="B180" s="35"/>
      <c r="C180" s="192" t="s">
        <v>207</v>
      </c>
      <c r="D180" s="192" t="s">
        <v>143</v>
      </c>
      <c r="E180" s="193" t="s">
        <v>208</v>
      </c>
      <c r="F180" s="194" t="s">
        <v>209</v>
      </c>
      <c r="G180" s="195" t="s">
        <v>146</v>
      </c>
      <c r="H180" s="196">
        <v>3.35</v>
      </c>
      <c r="I180" s="197"/>
      <c r="J180" s="198">
        <f>ROUND(I180*H180,2)</f>
        <v>0</v>
      </c>
      <c r="K180" s="199"/>
      <c r="L180" s="39"/>
      <c r="M180" s="200" t="s">
        <v>1</v>
      </c>
      <c r="N180" s="201" t="s">
        <v>46</v>
      </c>
      <c r="O180" s="71"/>
      <c r="P180" s="202">
        <f>O180*H180</f>
        <v>0</v>
      </c>
      <c r="Q180" s="202">
        <v>0</v>
      </c>
      <c r="R180" s="202">
        <f>Q180*H180</f>
        <v>0</v>
      </c>
      <c r="S180" s="202">
        <v>4.0000000000000001E-3</v>
      </c>
      <c r="T180" s="203">
        <f>S180*H180</f>
        <v>1.34E-2</v>
      </c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R180" s="204" t="s">
        <v>147</v>
      </c>
      <c r="AT180" s="204" t="s">
        <v>143</v>
      </c>
      <c r="AU180" s="204" t="s">
        <v>89</v>
      </c>
      <c r="AY180" s="17" t="s">
        <v>140</v>
      </c>
      <c r="BE180" s="205">
        <f>IF(N180="základní",J180,0)</f>
        <v>0</v>
      </c>
      <c r="BF180" s="205">
        <f>IF(N180="snížená",J180,0)</f>
        <v>0</v>
      </c>
      <c r="BG180" s="205">
        <f>IF(N180="zákl. přenesená",J180,0)</f>
        <v>0</v>
      </c>
      <c r="BH180" s="205">
        <f>IF(N180="sníž. přenesená",J180,0)</f>
        <v>0</v>
      </c>
      <c r="BI180" s="205">
        <f>IF(N180="nulová",J180,0)</f>
        <v>0</v>
      </c>
      <c r="BJ180" s="17" t="s">
        <v>21</v>
      </c>
      <c r="BK180" s="205">
        <f>ROUND(I180*H180,2)</f>
        <v>0</v>
      </c>
      <c r="BL180" s="17" t="s">
        <v>147</v>
      </c>
      <c r="BM180" s="204" t="s">
        <v>210</v>
      </c>
    </row>
    <row r="181" spans="1:65" s="13" customFormat="1" ht="11.25">
      <c r="B181" s="206"/>
      <c r="C181" s="207"/>
      <c r="D181" s="208" t="s">
        <v>152</v>
      </c>
      <c r="E181" s="209" t="s">
        <v>1</v>
      </c>
      <c r="F181" s="210" t="s">
        <v>153</v>
      </c>
      <c r="G181" s="207"/>
      <c r="H181" s="209" t="s">
        <v>1</v>
      </c>
      <c r="I181" s="211"/>
      <c r="J181" s="207"/>
      <c r="K181" s="207"/>
      <c r="L181" s="212"/>
      <c r="M181" s="213"/>
      <c r="N181" s="214"/>
      <c r="O181" s="214"/>
      <c r="P181" s="214"/>
      <c r="Q181" s="214"/>
      <c r="R181" s="214"/>
      <c r="S181" s="214"/>
      <c r="T181" s="215"/>
      <c r="AT181" s="216" t="s">
        <v>152</v>
      </c>
      <c r="AU181" s="216" t="s">
        <v>89</v>
      </c>
      <c r="AV181" s="13" t="s">
        <v>21</v>
      </c>
      <c r="AW181" s="13" t="s">
        <v>38</v>
      </c>
      <c r="AX181" s="13" t="s">
        <v>81</v>
      </c>
      <c r="AY181" s="216" t="s">
        <v>140</v>
      </c>
    </row>
    <row r="182" spans="1:65" s="14" customFormat="1" ht="11.25">
      <c r="B182" s="217"/>
      <c r="C182" s="218"/>
      <c r="D182" s="208" t="s">
        <v>152</v>
      </c>
      <c r="E182" s="219" t="s">
        <v>1</v>
      </c>
      <c r="F182" s="220" t="s">
        <v>154</v>
      </c>
      <c r="G182" s="218"/>
      <c r="H182" s="221">
        <v>3.35</v>
      </c>
      <c r="I182" s="222"/>
      <c r="J182" s="218"/>
      <c r="K182" s="218"/>
      <c r="L182" s="223"/>
      <c r="M182" s="224"/>
      <c r="N182" s="225"/>
      <c r="O182" s="225"/>
      <c r="P182" s="225"/>
      <c r="Q182" s="225"/>
      <c r="R182" s="225"/>
      <c r="S182" s="225"/>
      <c r="T182" s="226"/>
      <c r="AT182" s="227" t="s">
        <v>152</v>
      </c>
      <c r="AU182" s="227" t="s">
        <v>89</v>
      </c>
      <c r="AV182" s="14" t="s">
        <v>89</v>
      </c>
      <c r="AW182" s="14" t="s">
        <v>38</v>
      </c>
      <c r="AX182" s="14" t="s">
        <v>81</v>
      </c>
      <c r="AY182" s="227" t="s">
        <v>140</v>
      </c>
    </row>
    <row r="183" spans="1:65" s="15" customFormat="1" ht="11.25">
      <c r="B183" s="228"/>
      <c r="C183" s="229"/>
      <c r="D183" s="208" t="s">
        <v>152</v>
      </c>
      <c r="E183" s="230" t="s">
        <v>1</v>
      </c>
      <c r="F183" s="231" t="s">
        <v>155</v>
      </c>
      <c r="G183" s="229"/>
      <c r="H183" s="232">
        <v>3.35</v>
      </c>
      <c r="I183" s="233"/>
      <c r="J183" s="229"/>
      <c r="K183" s="229"/>
      <c r="L183" s="234"/>
      <c r="M183" s="235"/>
      <c r="N183" s="236"/>
      <c r="O183" s="236"/>
      <c r="P183" s="236"/>
      <c r="Q183" s="236"/>
      <c r="R183" s="236"/>
      <c r="S183" s="236"/>
      <c r="T183" s="237"/>
      <c r="AT183" s="238" t="s">
        <v>152</v>
      </c>
      <c r="AU183" s="238" t="s">
        <v>89</v>
      </c>
      <c r="AV183" s="15" t="s">
        <v>147</v>
      </c>
      <c r="AW183" s="15" t="s">
        <v>38</v>
      </c>
      <c r="AX183" s="15" t="s">
        <v>21</v>
      </c>
      <c r="AY183" s="238" t="s">
        <v>140</v>
      </c>
    </row>
    <row r="184" spans="1:65" s="2" customFormat="1" ht="33" customHeight="1">
      <c r="A184" s="34"/>
      <c r="B184" s="35"/>
      <c r="C184" s="192" t="s">
        <v>211</v>
      </c>
      <c r="D184" s="192" t="s">
        <v>143</v>
      </c>
      <c r="E184" s="193" t="s">
        <v>212</v>
      </c>
      <c r="F184" s="194" t="s">
        <v>213</v>
      </c>
      <c r="G184" s="195" t="s">
        <v>146</v>
      </c>
      <c r="H184" s="196">
        <v>86.626999999999995</v>
      </c>
      <c r="I184" s="197"/>
      <c r="J184" s="198">
        <f>ROUND(I184*H184,2)</f>
        <v>0</v>
      </c>
      <c r="K184" s="199"/>
      <c r="L184" s="39"/>
      <c r="M184" s="200" t="s">
        <v>1</v>
      </c>
      <c r="N184" s="201" t="s">
        <v>46</v>
      </c>
      <c r="O184" s="71"/>
      <c r="P184" s="202">
        <f>O184*H184</f>
        <v>0</v>
      </c>
      <c r="Q184" s="202">
        <v>0</v>
      </c>
      <c r="R184" s="202">
        <f>Q184*H184</f>
        <v>0</v>
      </c>
      <c r="S184" s="202">
        <v>4.0000000000000001E-3</v>
      </c>
      <c r="T184" s="203">
        <f>S184*H184</f>
        <v>0.34650799999999998</v>
      </c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R184" s="204" t="s">
        <v>147</v>
      </c>
      <c r="AT184" s="204" t="s">
        <v>143</v>
      </c>
      <c r="AU184" s="204" t="s">
        <v>89</v>
      </c>
      <c r="AY184" s="17" t="s">
        <v>140</v>
      </c>
      <c r="BE184" s="205">
        <f>IF(N184="základní",J184,0)</f>
        <v>0</v>
      </c>
      <c r="BF184" s="205">
        <f>IF(N184="snížená",J184,0)</f>
        <v>0</v>
      </c>
      <c r="BG184" s="205">
        <f>IF(N184="zákl. přenesená",J184,0)</f>
        <v>0</v>
      </c>
      <c r="BH184" s="205">
        <f>IF(N184="sníž. přenesená",J184,0)</f>
        <v>0</v>
      </c>
      <c r="BI184" s="205">
        <f>IF(N184="nulová",J184,0)</f>
        <v>0</v>
      </c>
      <c r="BJ184" s="17" t="s">
        <v>21</v>
      </c>
      <c r="BK184" s="205">
        <f>ROUND(I184*H184,2)</f>
        <v>0</v>
      </c>
      <c r="BL184" s="17" t="s">
        <v>147</v>
      </c>
      <c r="BM184" s="204" t="s">
        <v>214</v>
      </c>
    </row>
    <row r="185" spans="1:65" s="13" customFormat="1" ht="11.25">
      <c r="B185" s="206"/>
      <c r="C185" s="207"/>
      <c r="D185" s="208" t="s">
        <v>152</v>
      </c>
      <c r="E185" s="209" t="s">
        <v>1</v>
      </c>
      <c r="F185" s="210" t="s">
        <v>164</v>
      </c>
      <c r="G185" s="207"/>
      <c r="H185" s="209" t="s">
        <v>1</v>
      </c>
      <c r="I185" s="211"/>
      <c r="J185" s="207"/>
      <c r="K185" s="207"/>
      <c r="L185" s="212"/>
      <c r="M185" s="213"/>
      <c r="N185" s="214"/>
      <c r="O185" s="214"/>
      <c r="P185" s="214"/>
      <c r="Q185" s="214"/>
      <c r="R185" s="214"/>
      <c r="S185" s="214"/>
      <c r="T185" s="215"/>
      <c r="AT185" s="216" t="s">
        <v>152</v>
      </c>
      <c r="AU185" s="216" t="s">
        <v>89</v>
      </c>
      <c r="AV185" s="13" t="s">
        <v>21</v>
      </c>
      <c r="AW185" s="13" t="s">
        <v>38</v>
      </c>
      <c r="AX185" s="13" t="s">
        <v>81</v>
      </c>
      <c r="AY185" s="216" t="s">
        <v>140</v>
      </c>
    </row>
    <row r="186" spans="1:65" s="14" customFormat="1" ht="11.25">
      <c r="B186" s="217"/>
      <c r="C186" s="218"/>
      <c r="D186" s="208" t="s">
        <v>152</v>
      </c>
      <c r="E186" s="219" t="s">
        <v>1</v>
      </c>
      <c r="F186" s="220" t="s">
        <v>165</v>
      </c>
      <c r="G186" s="218"/>
      <c r="H186" s="221">
        <v>86.626999999999995</v>
      </c>
      <c r="I186" s="222"/>
      <c r="J186" s="218"/>
      <c r="K186" s="218"/>
      <c r="L186" s="223"/>
      <c r="M186" s="224"/>
      <c r="N186" s="225"/>
      <c r="O186" s="225"/>
      <c r="P186" s="225"/>
      <c r="Q186" s="225"/>
      <c r="R186" s="225"/>
      <c r="S186" s="225"/>
      <c r="T186" s="226"/>
      <c r="AT186" s="227" t="s">
        <v>152</v>
      </c>
      <c r="AU186" s="227" t="s">
        <v>89</v>
      </c>
      <c r="AV186" s="14" t="s">
        <v>89</v>
      </c>
      <c r="AW186" s="14" t="s">
        <v>38</v>
      </c>
      <c r="AX186" s="14" t="s">
        <v>81</v>
      </c>
      <c r="AY186" s="227" t="s">
        <v>140</v>
      </c>
    </row>
    <row r="187" spans="1:65" s="15" customFormat="1" ht="11.25">
      <c r="B187" s="228"/>
      <c r="C187" s="229"/>
      <c r="D187" s="208" t="s">
        <v>152</v>
      </c>
      <c r="E187" s="230" t="s">
        <v>1</v>
      </c>
      <c r="F187" s="231" t="s">
        <v>155</v>
      </c>
      <c r="G187" s="229"/>
      <c r="H187" s="232">
        <v>86.626999999999995</v>
      </c>
      <c r="I187" s="233"/>
      <c r="J187" s="229"/>
      <c r="K187" s="229"/>
      <c r="L187" s="234"/>
      <c r="M187" s="235"/>
      <c r="N187" s="236"/>
      <c r="O187" s="236"/>
      <c r="P187" s="236"/>
      <c r="Q187" s="236"/>
      <c r="R187" s="236"/>
      <c r="S187" s="236"/>
      <c r="T187" s="237"/>
      <c r="AT187" s="238" t="s">
        <v>152</v>
      </c>
      <c r="AU187" s="238" t="s">
        <v>89</v>
      </c>
      <c r="AV187" s="15" t="s">
        <v>147</v>
      </c>
      <c r="AW187" s="15" t="s">
        <v>38</v>
      </c>
      <c r="AX187" s="15" t="s">
        <v>21</v>
      </c>
      <c r="AY187" s="238" t="s">
        <v>140</v>
      </c>
    </row>
    <row r="188" spans="1:65" s="2" customFormat="1" ht="21.75" customHeight="1">
      <c r="A188" s="34"/>
      <c r="B188" s="35"/>
      <c r="C188" s="192" t="s">
        <v>8</v>
      </c>
      <c r="D188" s="192" t="s">
        <v>143</v>
      </c>
      <c r="E188" s="193" t="s">
        <v>215</v>
      </c>
      <c r="F188" s="194" t="s">
        <v>216</v>
      </c>
      <c r="G188" s="195" t="s">
        <v>146</v>
      </c>
      <c r="H188" s="196">
        <v>2.2000000000000002</v>
      </c>
      <c r="I188" s="197"/>
      <c r="J188" s="198">
        <f>ROUND(I188*H188,2)</f>
        <v>0</v>
      </c>
      <c r="K188" s="199"/>
      <c r="L188" s="39"/>
      <c r="M188" s="200" t="s">
        <v>1</v>
      </c>
      <c r="N188" s="201" t="s">
        <v>46</v>
      </c>
      <c r="O188" s="71"/>
      <c r="P188" s="202">
        <f>O188*H188</f>
        <v>0</v>
      </c>
      <c r="Q188" s="202">
        <v>0</v>
      </c>
      <c r="R188" s="202">
        <f>Q188*H188</f>
        <v>0</v>
      </c>
      <c r="S188" s="202">
        <v>6.8000000000000005E-2</v>
      </c>
      <c r="T188" s="203">
        <f>S188*H188</f>
        <v>0.14960000000000001</v>
      </c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R188" s="204" t="s">
        <v>147</v>
      </c>
      <c r="AT188" s="204" t="s">
        <v>143</v>
      </c>
      <c r="AU188" s="204" t="s">
        <v>89</v>
      </c>
      <c r="AY188" s="17" t="s">
        <v>140</v>
      </c>
      <c r="BE188" s="205">
        <f>IF(N188="základní",J188,0)</f>
        <v>0</v>
      </c>
      <c r="BF188" s="205">
        <f>IF(N188="snížená",J188,0)</f>
        <v>0</v>
      </c>
      <c r="BG188" s="205">
        <f>IF(N188="zákl. přenesená",J188,0)</f>
        <v>0</v>
      </c>
      <c r="BH188" s="205">
        <f>IF(N188="sníž. přenesená",J188,0)</f>
        <v>0</v>
      </c>
      <c r="BI188" s="205">
        <f>IF(N188="nulová",J188,0)</f>
        <v>0</v>
      </c>
      <c r="BJ188" s="17" t="s">
        <v>21</v>
      </c>
      <c r="BK188" s="205">
        <f>ROUND(I188*H188,2)</f>
        <v>0</v>
      </c>
      <c r="BL188" s="17" t="s">
        <v>147</v>
      </c>
      <c r="BM188" s="204" t="s">
        <v>217</v>
      </c>
    </row>
    <row r="189" spans="1:65" s="14" customFormat="1" ht="11.25">
      <c r="B189" s="217"/>
      <c r="C189" s="218"/>
      <c r="D189" s="208" t="s">
        <v>152</v>
      </c>
      <c r="E189" s="219" t="s">
        <v>1</v>
      </c>
      <c r="F189" s="220" t="s">
        <v>218</v>
      </c>
      <c r="G189" s="218"/>
      <c r="H189" s="221">
        <v>2.2000000000000002</v>
      </c>
      <c r="I189" s="222"/>
      <c r="J189" s="218"/>
      <c r="K189" s="218"/>
      <c r="L189" s="223"/>
      <c r="M189" s="224"/>
      <c r="N189" s="225"/>
      <c r="O189" s="225"/>
      <c r="P189" s="225"/>
      <c r="Q189" s="225"/>
      <c r="R189" s="225"/>
      <c r="S189" s="225"/>
      <c r="T189" s="226"/>
      <c r="AT189" s="227" t="s">
        <v>152</v>
      </c>
      <c r="AU189" s="227" t="s">
        <v>89</v>
      </c>
      <c r="AV189" s="14" t="s">
        <v>89</v>
      </c>
      <c r="AW189" s="14" t="s">
        <v>38</v>
      </c>
      <c r="AX189" s="14" t="s">
        <v>21</v>
      </c>
      <c r="AY189" s="227" t="s">
        <v>140</v>
      </c>
    </row>
    <row r="190" spans="1:65" s="2" customFormat="1" ht="21.75" customHeight="1">
      <c r="A190" s="34"/>
      <c r="B190" s="35"/>
      <c r="C190" s="192" t="s">
        <v>219</v>
      </c>
      <c r="D190" s="192" t="s">
        <v>143</v>
      </c>
      <c r="E190" s="193" t="s">
        <v>220</v>
      </c>
      <c r="F190" s="194" t="s">
        <v>221</v>
      </c>
      <c r="G190" s="195" t="s">
        <v>203</v>
      </c>
      <c r="H190" s="196">
        <v>3.4</v>
      </c>
      <c r="I190" s="197"/>
      <c r="J190" s="198">
        <f>ROUND(I190*H190,2)</f>
        <v>0</v>
      </c>
      <c r="K190" s="199"/>
      <c r="L190" s="39"/>
      <c r="M190" s="200" t="s">
        <v>1</v>
      </c>
      <c r="N190" s="201" t="s">
        <v>46</v>
      </c>
      <c r="O190" s="71"/>
      <c r="P190" s="202">
        <f>O190*H190</f>
        <v>0</v>
      </c>
      <c r="Q190" s="202">
        <v>0</v>
      </c>
      <c r="R190" s="202">
        <f>Q190*H190</f>
        <v>0</v>
      </c>
      <c r="S190" s="202">
        <v>1.174E-2</v>
      </c>
      <c r="T190" s="203">
        <f>S190*H190</f>
        <v>3.9916E-2</v>
      </c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R190" s="204" t="s">
        <v>219</v>
      </c>
      <c r="AT190" s="204" t="s">
        <v>143</v>
      </c>
      <c r="AU190" s="204" t="s">
        <v>89</v>
      </c>
      <c r="AY190" s="17" t="s">
        <v>140</v>
      </c>
      <c r="BE190" s="205">
        <f>IF(N190="základní",J190,0)</f>
        <v>0</v>
      </c>
      <c r="BF190" s="205">
        <f>IF(N190="snížená",J190,0)</f>
        <v>0</v>
      </c>
      <c r="BG190" s="205">
        <f>IF(N190="zákl. přenesená",J190,0)</f>
        <v>0</v>
      </c>
      <c r="BH190" s="205">
        <f>IF(N190="sníž. přenesená",J190,0)</f>
        <v>0</v>
      </c>
      <c r="BI190" s="205">
        <f>IF(N190="nulová",J190,0)</f>
        <v>0</v>
      </c>
      <c r="BJ190" s="17" t="s">
        <v>21</v>
      </c>
      <c r="BK190" s="205">
        <f>ROUND(I190*H190,2)</f>
        <v>0</v>
      </c>
      <c r="BL190" s="17" t="s">
        <v>219</v>
      </c>
      <c r="BM190" s="204" t="s">
        <v>222</v>
      </c>
    </row>
    <row r="191" spans="1:65" s="14" customFormat="1" ht="11.25">
      <c r="B191" s="217"/>
      <c r="C191" s="218"/>
      <c r="D191" s="208" t="s">
        <v>152</v>
      </c>
      <c r="E191" s="219" t="s">
        <v>1</v>
      </c>
      <c r="F191" s="220" t="s">
        <v>223</v>
      </c>
      <c r="G191" s="218"/>
      <c r="H191" s="221">
        <v>1.7</v>
      </c>
      <c r="I191" s="222"/>
      <c r="J191" s="218"/>
      <c r="K191" s="218"/>
      <c r="L191" s="223"/>
      <c r="M191" s="224"/>
      <c r="N191" s="225"/>
      <c r="O191" s="225"/>
      <c r="P191" s="225"/>
      <c r="Q191" s="225"/>
      <c r="R191" s="225"/>
      <c r="S191" s="225"/>
      <c r="T191" s="226"/>
      <c r="AT191" s="227" t="s">
        <v>152</v>
      </c>
      <c r="AU191" s="227" t="s">
        <v>89</v>
      </c>
      <c r="AV191" s="14" t="s">
        <v>89</v>
      </c>
      <c r="AW191" s="14" t="s">
        <v>38</v>
      </c>
      <c r="AX191" s="14" t="s">
        <v>81</v>
      </c>
      <c r="AY191" s="227" t="s">
        <v>140</v>
      </c>
    </row>
    <row r="192" spans="1:65" s="14" customFormat="1" ht="11.25">
      <c r="B192" s="217"/>
      <c r="C192" s="218"/>
      <c r="D192" s="208" t="s">
        <v>152</v>
      </c>
      <c r="E192" s="219" t="s">
        <v>1</v>
      </c>
      <c r="F192" s="220" t="s">
        <v>223</v>
      </c>
      <c r="G192" s="218"/>
      <c r="H192" s="221">
        <v>1.7</v>
      </c>
      <c r="I192" s="222"/>
      <c r="J192" s="218"/>
      <c r="K192" s="218"/>
      <c r="L192" s="223"/>
      <c r="M192" s="224"/>
      <c r="N192" s="225"/>
      <c r="O192" s="225"/>
      <c r="P192" s="225"/>
      <c r="Q192" s="225"/>
      <c r="R192" s="225"/>
      <c r="S192" s="225"/>
      <c r="T192" s="226"/>
      <c r="AT192" s="227" t="s">
        <v>152</v>
      </c>
      <c r="AU192" s="227" t="s">
        <v>89</v>
      </c>
      <c r="AV192" s="14" t="s">
        <v>89</v>
      </c>
      <c r="AW192" s="14" t="s">
        <v>38</v>
      </c>
      <c r="AX192" s="14" t="s">
        <v>81</v>
      </c>
      <c r="AY192" s="227" t="s">
        <v>140</v>
      </c>
    </row>
    <row r="193" spans="1:65" s="15" customFormat="1" ht="11.25">
      <c r="B193" s="228"/>
      <c r="C193" s="229"/>
      <c r="D193" s="208" t="s">
        <v>152</v>
      </c>
      <c r="E193" s="230" t="s">
        <v>1</v>
      </c>
      <c r="F193" s="231" t="s">
        <v>155</v>
      </c>
      <c r="G193" s="229"/>
      <c r="H193" s="232">
        <v>3.4</v>
      </c>
      <c r="I193" s="233"/>
      <c r="J193" s="229"/>
      <c r="K193" s="229"/>
      <c r="L193" s="234"/>
      <c r="M193" s="235"/>
      <c r="N193" s="236"/>
      <c r="O193" s="236"/>
      <c r="P193" s="236"/>
      <c r="Q193" s="236"/>
      <c r="R193" s="236"/>
      <c r="S193" s="236"/>
      <c r="T193" s="237"/>
      <c r="AT193" s="238" t="s">
        <v>152</v>
      </c>
      <c r="AU193" s="238" t="s">
        <v>89</v>
      </c>
      <c r="AV193" s="15" t="s">
        <v>147</v>
      </c>
      <c r="AW193" s="15" t="s">
        <v>38</v>
      </c>
      <c r="AX193" s="15" t="s">
        <v>21</v>
      </c>
      <c r="AY193" s="238" t="s">
        <v>140</v>
      </c>
    </row>
    <row r="194" spans="1:65" s="12" customFormat="1" ht="22.9" customHeight="1">
      <c r="B194" s="176"/>
      <c r="C194" s="177"/>
      <c r="D194" s="178" t="s">
        <v>80</v>
      </c>
      <c r="E194" s="190" t="s">
        <v>224</v>
      </c>
      <c r="F194" s="190" t="s">
        <v>225</v>
      </c>
      <c r="G194" s="177"/>
      <c r="H194" s="177"/>
      <c r="I194" s="180"/>
      <c r="J194" s="191">
        <f>BK194</f>
        <v>0</v>
      </c>
      <c r="K194" s="177"/>
      <c r="L194" s="182"/>
      <c r="M194" s="183"/>
      <c r="N194" s="184"/>
      <c r="O194" s="184"/>
      <c r="P194" s="185">
        <f>SUM(P195:P200)</f>
        <v>0</v>
      </c>
      <c r="Q194" s="184"/>
      <c r="R194" s="185">
        <f>SUM(R195:R200)</f>
        <v>0</v>
      </c>
      <c r="S194" s="184"/>
      <c r="T194" s="186">
        <f>SUM(T195:T200)</f>
        <v>0</v>
      </c>
      <c r="AR194" s="187" t="s">
        <v>21</v>
      </c>
      <c r="AT194" s="188" t="s">
        <v>80</v>
      </c>
      <c r="AU194" s="188" t="s">
        <v>21</v>
      </c>
      <c r="AY194" s="187" t="s">
        <v>140</v>
      </c>
      <c r="BK194" s="189">
        <f>SUM(BK195:BK200)</f>
        <v>0</v>
      </c>
    </row>
    <row r="195" spans="1:65" s="2" customFormat="1" ht="33" customHeight="1">
      <c r="A195" s="34"/>
      <c r="B195" s="35"/>
      <c r="C195" s="192" t="s">
        <v>226</v>
      </c>
      <c r="D195" s="192" t="s">
        <v>143</v>
      </c>
      <c r="E195" s="193" t="s">
        <v>227</v>
      </c>
      <c r="F195" s="194" t="s">
        <v>228</v>
      </c>
      <c r="G195" s="195" t="s">
        <v>229</v>
      </c>
      <c r="H195" s="196">
        <v>1.4490000000000001</v>
      </c>
      <c r="I195" s="197"/>
      <c r="J195" s="198">
        <f>ROUND(I195*H195,2)</f>
        <v>0</v>
      </c>
      <c r="K195" s="199"/>
      <c r="L195" s="39"/>
      <c r="M195" s="200" t="s">
        <v>1</v>
      </c>
      <c r="N195" s="201" t="s">
        <v>46</v>
      </c>
      <c r="O195" s="71"/>
      <c r="P195" s="202">
        <f>O195*H195</f>
        <v>0</v>
      </c>
      <c r="Q195" s="202">
        <v>0</v>
      </c>
      <c r="R195" s="202">
        <f>Q195*H195</f>
        <v>0</v>
      </c>
      <c r="S195" s="202">
        <v>0</v>
      </c>
      <c r="T195" s="203">
        <f>S195*H195</f>
        <v>0</v>
      </c>
      <c r="U195" s="34"/>
      <c r="V195" s="34"/>
      <c r="W195" s="34"/>
      <c r="X195" s="34"/>
      <c r="Y195" s="34"/>
      <c r="Z195" s="34"/>
      <c r="AA195" s="34"/>
      <c r="AB195" s="34"/>
      <c r="AC195" s="34"/>
      <c r="AD195" s="34"/>
      <c r="AE195" s="34"/>
      <c r="AR195" s="204" t="s">
        <v>147</v>
      </c>
      <c r="AT195" s="204" t="s">
        <v>143</v>
      </c>
      <c r="AU195" s="204" t="s">
        <v>89</v>
      </c>
      <c r="AY195" s="17" t="s">
        <v>140</v>
      </c>
      <c r="BE195" s="205">
        <f>IF(N195="základní",J195,0)</f>
        <v>0</v>
      </c>
      <c r="BF195" s="205">
        <f>IF(N195="snížená",J195,0)</f>
        <v>0</v>
      </c>
      <c r="BG195" s="205">
        <f>IF(N195="zákl. přenesená",J195,0)</f>
        <v>0</v>
      </c>
      <c r="BH195" s="205">
        <f>IF(N195="sníž. přenesená",J195,0)</f>
        <v>0</v>
      </c>
      <c r="BI195" s="205">
        <f>IF(N195="nulová",J195,0)</f>
        <v>0</v>
      </c>
      <c r="BJ195" s="17" t="s">
        <v>21</v>
      </c>
      <c r="BK195" s="205">
        <f>ROUND(I195*H195,2)</f>
        <v>0</v>
      </c>
      <c r="BL195" s="17" t="s">
        <v>147</v>
      </c>
      <c r="BM195" s="204" t="s">
        <v>230</v>
      </c>
    </row>
    <row r="196" spans="1:65" s="2" customFormat="1" ht="21.75" customHeight="1">
      <c r="A196" s="34"/>
      <c r="B196" s="35"/>
      <c r="C196" s="192" t="s">
        <v>231</v>
      </c>
      <c r="D196" s="192" t="s">
        <v>143</v>
      </c>
      <c r="E196" s="193" t="s">
        <v>232</v>
      </c>
      <c r="F196" s="194" t="s">
        <v>233</v>
      </c>
      <c r="G196" s="195" t="s">
        <v>229</v>
      </c>
      <c r="H196" s="196">
        <v>1.4490000000000001</v>
      </c>
      <c r="I196" s="197"/>
      <c r="J196" s="198">
        <f>ROUND(I196*H196,2)</f>
        <v>0</v>
      </c>
      <c r="K196" s="199"/>
      <c r="L196" s="39"/>
      <c r="M196" s="200" t="s">
        <v>1</v>
      </c>
      <c r="N196" s="201" t="s">
        <v>46</v>
      </c>
      <c r="O196" s="71"/>
      <c r="P196" s="202">
        <f>O196*H196</f>
        <v>0</v>
      </c>
      <c r="Q196" s="202">
        <v>0</v>
      </c>
      <c r="R196" s="202">
        <f>Q196*H196</f>
        <v>0</v>
      </c>
      <c r="S196" s="202">
        <v>0</v>
      </c>
      <c r="T196" s="203">
        <f>S196*H196</f>
        <v>0</v>
      </c>
      <c r="U196" s="34"/>
      <c r="V196" s="34"/>
      <c r="W196" s="34"/>
      <c r="X196" s="34"/>
      <c r="Y196" s="34"/>
      <c r="Z196" s="34"/>
      <c r="AA196" s="34"/>
      <c r="AB196" s="34"/>
      <c r="AC196" s="34"/>
      <c r="AD196" s="34"/>
      <c r="AE196" s="34"/>
      <c r="AR196" s="204" t="s">
        <v>147</v>
      </c>
      <c r="AT196" s="204" t="s">
        <v>143</v>
      </c>
      <c r="AU196" s="204" t="s">
        <v>89</v>
      </c>
      <c r="AY196" s="17" t="s">
        <v>140</v>
      </c>
      <c r="BE196" s="205">
        <f>IF(N196="základní",J196,0)</f>
        <v>0</v>
      </c>
      <c r="BF196" s="205">
        <f>IF(N196="snížená",J196,0)</f>
        <v>0</v>
      </c>
      <c r="BG196" s="205">
        <f>IF(N196="zákl. přenesená",J196,0)</f>
        <v>0</v>
      </c>
      <c r="BH196" s="205">
        <f>IF(N196="sníž. přenesená",J196,0)</f>
        <v>0</v>
      </c>
      <c r="BI196" s="205">
        <f>IF(N196="nulová",J196,0)</f>
        <v>0</v>
      </c>
      <c r="BJ196" s="17" t="s">
        <v>21</v>
      </c>
      <c r="BK196" s="205">
        <f>ROUND(I196*H196,2)</f>
        <v>0</v>
      </c>
      <c r="BL196" s="17" t="s">
        <v>147</v>
      </c>
      <c r="BM196" s="204" t="s">
        <v>234</v>
      </c>
    </row>
    <row r="197" spans="1:65" s="2" customFormat="1" ht="21.75" customHeight="1">
      <c r="A197" s="34"/>
      <c r="B197" s="35"/>
      <c r="C197" s="192" t="s">
        <v>235</v>
      </c>
      <c r="D197" s="192" t="s">
        <v>143</v>
      </c>
      <c r="E197" s="193" t="s">
        <v>236</v>
      </c>
      <c r="F197" s="194" t="s">
        <v>237</v>
      </c>
      <c r="G197" s="195" t="s">
        <v>229</v>
      </c>
      <c r="H197" s="196">
        <v>28.98</v>
      </c>
      <c r="I197" s="197"/>
      <c r="J197" s="198">
        <f>ROUND(I197*H197,2)</f>
        <v>0</v>
      </c>
      <c r="K197" s="199"/>
      <c r="L197" s="39"/>
      <c r="M197" s="200" t="s">
        <v>1</v>
      </c>
      <c r="N197" s="201" t="s">
        <v>46</v>
      </c>
      <c r="O197" s="71"/>
      <c r="P197" s="202">
        <f>O197*H197</f>
        <v>0</v>
      </c>
      <c r="Q197" s="202">
        <v>0</v>
      </c>
      <c r="R197" s="202">
        <f>Q197*H197</f>
        <v>0</v>
      </c>
      <c r="S197" s="202">
        <v>0</v>
      </c>
      <c r="T197" s="203">
        <f>S197*H197</f>
        <v>0</v>
      </c>
      <c r="U197" s="34"/>
      <c r="V197" s="34"/>
      <c r="W197" s="34"/>
      <c r="X197" s="34"/>
      <c r="Y197" s="34"/>
      <c r="Z197" s="34"/>
      <c r="AA197" s="34"/>
      <c r="AB197" s="34"/>
      <c r="AC197" s="34"/>
      <c r="AD197" s="34"/>
      <c r="AE197" s="34"/>
      <c r="AR197" s="204" t="s">
        <v>147</v>
      </c>
      <c r="AT197" s="204" t="s">
        <v>143</v>
      </c>
      <c r="AU197" s="204" t="s">
        <v>89</v>
      </c>
      <c r="AY197" s="17" t="s">
        <v>140</v>
      </c>
      <c r="BE197" s="205">
        <f>IF(N197="základní",J197,0)</f>
        <v>0</v>
      </c>
      <c r="BF197" s="205">
        <f>IF(N197="snížená",J197,0)</f>
        <v>0</v>
      </c>
      <c r="BG197" s="205">
        <f>IF(N197="zákl. přenesená",J197,0)</f>
        <v>0</v>
      </c>
      <c r="BH197" s="205">
        <f>IF(N197="sníž. přenesená",J197,0)</f>
        <v>0</v>
      </c>
      <c r="BI197" s="205">
        <f>IF(N197="nulová",J197,0)</f>
        <v>0</v>
      </c>
      <c r="BJ197" s="17" t="s">
        <v>21</v>
      </c>
      <c r="BK197" s="205">
        <f>ROUND(I197*H197,2)</f>
        <v>0</v>
      </c>
      <c r="BL197" s="17" t="s">
        <v>147</v>
      </c>
      <c r="BM197" s="204" t="s">
        <v>238</v>
      </c>
    </row>
    <row r="198" spans="1:65" s="14" customFormat="1" ht="11.25">
      <c r="B198" s="217"/>
      <c r="C198" s="218"/>
      <c r="D198" s="208" t="s">
        <v>152</v>
      </c>
      <c r="E198" s="218"/>
      <c r="F198" s="220" t="s">
        <v>239</v>
      </c>
      <c r="G198" s="218"/>
      <c r="H198" s="221">
        <v>28.98</v>
      </c>
      <c r="I198" s="222"/>
      <c r="J198" s="218"/>
      <c r="K198" s="218"/>
      <c r="L198" s="223"/>
      <c r="M198" s="224"/>
      <c r="N198" s="225"/>
      <c r="O198" s="225"/>
      <c r="P198" s="225"/>
      <c r="Q198" s="225"/>
      <c r="R198" s="225"/>
      <c r="S198" s="225"/>
      <c r="T198" s="226"/>
      <c r="AT198" s="227" t="s">
        <v>152</v>
      </c>
      <c r="AU198" s="227" t="s">
        <v>89</v>
      </c>
      <c r="AV198" s="14" t="s">
        <v>89</v>
      </c>
      <c r="AW198" s="14" t="s">
        <v>4</v>
      </c>
      <c r="AX198" s="14" t="s">
        <v>21</v>
      </c>
      <c r="AY198" s="227" t="s">
        <v>140</v>
      </c>
    </row>
    <row r="199" spans="1:65" s="2" customFormat="1" ht="21.75" customHeight="1">
      <c r="A199" s="34"/>
      <c r="B199" s="35"/>
      <c r="C199" s="192" t="s">
        <v>240</v>
      </c>
      <c r="D199" s="192" t="s">
        <v>143</v>
      </c>
      <c r="E199" s="193" t="s">
        <v>241</v>
      </c>
      <c r="F199" s="194" t="s">
        <v>242</v>
      </c>
      <c r="G199" s="195" t="s">
        <v>229</v>
      </c>
      <c r="H199" s="196">
        <v>1.4490000000000001</v>
      </c>
      <c r="I199" s="197"/>
      <c r="J199" s="198">
        <f>ROUND(I199*H199,2)</f>
        <v>0</v>
      </c>
      <c r="K199" s="199"/>
      <c r="L199" s="39"/>
      <c r="M199" s="200" t="s">
        <v>1</v>
      </c>
      <c r="N199" s="201" t="s">
        <v>46</v>
      </c>
      <c r="O199" s="71"/>
      <c r="P199" s="202">
        <f>O199*H199</f>
        <v>0</v>
      </c>
      <c r="Q199" s="202">
        <v>0</v>
      </c>
      <c r="R199" s="202">
        <f>Q199*H199</f>
        <v>0</v>
      </c>
      <c r="S199" s="202">
        <v>0</v>
      </c>
      <c r="T199" s="203">
        <f>S199*H199</f>
        <v>0</v>
      </c>
      <c r="U199" s="34"/>
      <c r="V199" s="34"/>
      <c r="W199" s="34"/>
      <c r="X199" s="34"/>
      <c r="Y199" s="34"/>
      <c r="Z199" s="34"/>
      <c r="AA199" s="34"/>
      <c r="AB199" s="34"/>
      <c r="AC199" s="34"/>
      <c r="AD199" s="34"/>
      <c r="AE199" s="34"/>
      <c r="AR199" s="204" t="s">
        <v>147</v>
      </c>
      <c r="AT199" s="204" t="s">
        <v>143</v>
      </c>
      <c r="AU199" s="204" t="s">
        <v>89</v>
      </c>
      <c r="AY199" s="17" t="s">
        <v>140</v>
      </c>
      <c r="BE199" s="205">
        <f>IF(N199="základní",J199,0)</f>
        <v>0</v>
      </c>
      <c r="BF199" s="205">
        <f>IF(N199="snížená",J199,0)</f>
        <v>0</v>
      </c>
      <c r="BG199" s="205">
        <f>IF(N199="zákl. přenesená",J199,0)</f>
        <v>0</v>
      </c>
      <c r="BH199" s="205">
        <f>IF(N199="sníž. přenesená",J199,0)</f>
        <v>0</v>
      </c>
      <c r="BI199" s="205">
        <f>IF(N199="nulová",J199,0)</f>
        <v>0</v>
      </c>
      <c r="BJ199" s="17" t="s">
        <v>21</v>
      </c>
      <c r="BK199" s="205">
        <f>ROUND(I199*H199,2)</f>
        <v>0</v>
      </c>
      <c r="BL199" s="17" t="s">
        <v>147</v>
      </c>
      <c r="BM199" s="204" t="s">
        <v>243</v>
      </c>
    </row>
    <row r="200" spans="1:65" s="2" customFormat="1" ht="21.75" customHeight="1">
      <c r="A200" s="34"/>
      <c r="B200" s="35"/>
      <c r="C200" s="192" t="s">
        <v>7</v>
      </c>
      <c r="D200" s="192" t="s">
        <v>143</v>
      </c>
      <c r="E200" s="193" t="s">
        <v>244</v>
      </c>
      <c r="F200" s="194" t="s">
        <v>245</v>
      </c>
      <c r="G200" s="195" t="s">
        <v>229</v>
      </c>
      <c r="H200" s="196">
        <v>1.4490000000000001</v>
      </c>
      <c r="I200" s="197"/>
      <c r="J200" s="198">
        <f>ROUND(I200*H200,2)</f>
        <v>0</v>
      </c>
      <c r="K200" s="199"/>
      <c r="L200" s="39"/>
      <c r="M200" s="200" t="s">
        <v>1</v>
      </c>
      <c r="N200" s="201" t="s">
        <v>46</v>
      </c>
      <c r="O200" s="71"/>
      <c r="P200" s="202">
        <f>O200*H200</f>
        <v>0</v>
      </c>
      <c r="Q200" s="202">
        <v>0</v>
      </c>
      <c r="R200" s="202">
        <f>Q200*H200</f>
        <v>0</v>
      </c>
      <c r="S200" s="202">
        <v>0</v>
      </c>
      <c r="T200" s="203">
        <f>S200*H200</f>
        <v>0</v>
      </c>
      <c r="U200" s="34"/>
      <c r="V200" s="34"/>
      <c r="W200" s="34"/>
      <c r="X200" s="34"/>
      <c r="Y200" s="34"/>
      <c r="Z200" s="34"/>
      <c r="AA200" s="34"/>
      <c r="AB200" s="34"/>
      <c r="AC200" s="34"/>
      <c r="AD200" s="34"/>
      <c r="AE200" s="34"/>
      <c r="AR200" s="204" t="s">
        <v>147</v>
      </c>
      <c r="AT200" s="204" t="s">
        <v>143</v>
      </c>
      <c r="AU200" s="204" t="s">
        <v>89</v>
      </c>
      <c r="AY200" s="17" t="s">
        <v>140</v>
      </c>
      <c r="BE200" s="205">
        <f>IF(N200="základní",J200,0)</f>
        <v>0</v>
      </c>
      <c r="BF200" s="205">
        <f>IF(N200="snížená",J200,0)</f>
        <v>0</v>
      </c>
      <c r="BG200" s="205">
        <f>IF(N200="zákl. přenesená",J200,0)</f>
        <v>0</v>
      </c>
      <c r="BH200" s="205">
        <f>IF(N200="sníž. přenesená",J200,0)</f>
        <v>0</v>
      </c>
      <c r="BI200" s="205">
        <f>IF(N200="nulová",J200,0)</f>
        <v>0</v>
      </c>
      <c r="BJ200" s="17" t="s">
        <v>21</v>
      </c>
      <c r="BK200" s="205">
        <f>ROUND(I200*H200,2)</f>
        <v>0</v>
      </c>
      <c r="BL200" s="17" t="s">
        <v>147</v>
      </c>
      <c r="BM200" s="204" t="s">
        <v>246</v>
      </c>
    </row>
    <row r="201" spans="1:65" s="12" customFormat="1" ht="22.9" customHeight="1">
      <c r="B201" s="176"/>
      <c r="C201" s="177"/>
      <c r="D201" s="178" t="s">
        <v>80</v>
      </c>
      <c r="E201" s="190" t="s">
        <v>247</v>
      </c>
      <c r="F201" s="190" t="s">
        <v>248</v>
      </c>
      <c r="G201" s="177"/>
      <c r="H201" s="177"/>
      <c r="I201" s="180"/>
      <c r="J201" s="191">
        <f>BK201</f>
        <v>0</v>
      </c>
      <c r="K201" s="177"/>
      <c r="L201" s="182"/>
      <c r="M201" s="183"/>
      <c r="N201" s="184"/>
      <c r="O201" s="184"/>
      <c r="P201" s="185">
        <f>P202</f>
        <v>0</v>
      </c>
      <c r="Q201" s="184"/>
      <c r="R201" s="185">
        <f>R202</f>
        <v>0</v>
      </c>
      <c r="S201" s="184"/>
      <c r="T201" s="186">
        <f>T202</f>
        <v>0</v>
      </c>
      <c r="AR201" s="187" t="s">
        <v>21</v>
      </c>
      <c r="AT201" s="188" t="s">
        <v>80</v>
      </c>
      <c r="AU201" s="188" t="s">
        <v>21</v>
      </c>
      <c r="AY201" s="187" t="s">
        <v>140</v>
      </c>
      <c r="BK201" s="189">
        <f>BK202</f>
        <v>0</v>
      </c>
    </row>
    <row r="202" spans="1:65" s="2" customFormat="1" ht="21.75" customHeight="1">
      <c r="A202" s="34"/>
      <c r="B202" s="35"/>
      <c r="C202" s="192" t="s">
        <v>249</v>
      </c>
      <c r="D202" s="192" t="s">
        <v>143</v>
      </c>
      <c r="E202" s="193" t="s">
        <v>250</v>
      </c>
      <c r="F202" s="194" t="s">
        <v>251</v>
      </c>
      <c r="G202" s="195" t="s">
        <v>229</v>
      </c>
      <c r="H202" s="196">
        <v>0.70099999999999996</v>
      </c>
      <c r="I202" s="197"/>
      <c r="J202" s="198">
        <f>ROUND(I202*H202,2)</f>
        <v>0</v>
      </c>
      <c r="K202" s="199"/>
      <c r="L202" s="39"/>
      <c r="M202" s="200" t="s">
        <v>1</v>
      </c>
      <c r="N202" s="201" t="s">
        <v>46</v>
      </c>
      <c r="O202" s="71"/>
      <c r="P202" s="202">
        <f>O202*H202</f>
        <v>0</v>
      </c>
      <c r="Q202" s="202">
        <v>0</v>
      </c>
      <c r="R202" s="202">
        <f>Q202*H202</f>
        <v>0</v>
      </c>
      <c r="S202" s="202">
        <v>0</v>
      </c>
      <c r="T202" s="203">
        <f>S202*H202</f>
        <v>0</v>
      </c>
      <c r="U202" s="34"/>
      <c r="V202" s="34"/>
      <c r="W202" s="34"/>
      <c r="X202" s="34"/>
      <c r="Y202" s="34"/>
      <c r="Z202" s="34"/>
      <c r="AA202" s="34"/>
      <c r="AB202" s="34"/>
      <c r="AC202" s="34"/>
      <c r="AD202" s="34"/>
      <c r="AE202" s="34"/>
      <c r="AR202" s="204" t="s">
        <v>147</v>
      </c>
      <c r="AT202" s="204" t="s">
        <v>143</v>
      </c>
      <c r="AU202" s="204" t="s">
        <v>89</v>
      </c>
      <c r="AY202" s="17" t="s">
        <v>140</v>
      </c>
      <c r="BE202" s="205">
        <f>IF(N202="základní",J202,0)</f>
        <v>0</v>
      </c>
      <c r="BF202" s="205">
        <f>IF(N202="snížená",J202,0)</f>
        <v>0</v>
      </c>
      <c r="BG202" s="205">
        <f>IF(N202="zákl. přenesená",J202,0)</f>
        <v>0</v>
      </c>
      <c r="BH202" s="205">
        <f>IF(N202="sníž. přenesená",J202,0)</f>
        <v>0</v>
      </c>
      <c r="BI202" s="205">
        <f>IF(N202="nulová",J202,0)</f>
        <v>0</v>
      </c>
      <c r="BJ202" s="17" t="s">
        <v>21</v>
      </c>
      <c r="BK202" s="205">
        <f>ROUND(I202*H202,2)</f>
        <v>0</v>
      </c>
      <c r="BL202" s="17" t="s">
        <v>147</v>
      </c>
      <c r="BM202" s="204" t="s">
        <v>252</v>
      </c>
    </row>
    <row r="203" spans="1:65" s="12" customFormat="1" ht="25.9" customHeight="1">
      <c r="B203" s="176"/>
      <c r="C203" s="177"/>
      <c r="D203" s="178" t="s">
        <v>80</v>
      </c>
      <c r="E203" s="179" t="s">
        <v>253</v>
      </c>
      <c r="F203" s="179" t="s">
        <v>254</v>
      </c>
      <c r="G203" s="177"/>
      <c r="H203" s="177"/>
      <c r="I203" s="180"/>
      <c r="J203" s="181">
        <f>BK203</f>
        <v>0</v>
      </c>
      <c r="K203" s="177"/>
      <c r="L203" s="182"/>
      <c r="M203" s="183"/>
      <c r="N203" s="184"/>
      <c r="O203" s="184"/>
      <c r="P203" s="185">
        <f>P204+P211+P224+P237+P244</f>
        <v>0</v>
      </c>
      <c r="Q203" s="184"/>
      <c r="R203" s="185">
        <f>R204+R211+R224+R237+R244</f>
        <v>0.25395191439999998</v>
      </c>
      <c r="S203" s="184"/>
      <c r="T203" s="186">
        <f>T204+T211+T224+T237+T244</f>
        <v>3.226387E-2</v>
      </c>
      <c r="AR203" s="187" t="s">
        <v>89</v>
      </c>
      <c r="AT203" s="188" t="s">
        <v>80</v>
      </c>
      <c r="AU203" s="188" t="s">
        <v>81</v>
      </c>
      <c r="AY203" s="187" t="s">
        <v>140</v>
      </c>
      <c r="BK203" s="189">
        <f>BK204+BK211+BK224+BK237+BK244</f>
        <v>0</v>
      </c>
    </row>
    <row r="204" spans="1:65" s="12" customFormat="1" ht="22.9" customHeight="1">
      <c r="B204" s="176"/>
      <c r="C204" s="177"/>
      <c r="D204" s="178" t="s">
        <v>80</v>
      </c>
      <c r="E204" s="190" t="s">
        <v>255</v>
      </c>
      <c r="F204" s="190" t="s">
        <v>256</v>
      </c>
      <c r="G204" s="177"/>
      <c r="H204" s="177"/>
      <c r="I204" s="180"/>
      <c r="J204" s="191">
        <f>BK204</f>
        <v>0</v>
      </c>
      <c r="K204" s="177"/>
      <c r="L204" s="182"/>
      <c r="M204" s="183"/>
      <c r="N204" s="184"/>
      <c r="O204" s="184"/>
      <c r="P204" s="185">
        <f>SUM(P205:P210)</f>
        <v>0</v>
      </c>
      <c r="Q204" s="184"/>
      <c r="R204" s="185">
        <f>SUM(R205:R210)</f>
        <v>5.0000000000000002E-5</v>
      </c>
      <c r="S204" s="184"/>
      <c r="T204" s="186">
        <f>SUM(T205:T210)</f>
        <v>0</v>
      </c>
      <c r="AR204" s="187" t="s">
        <v>89</v>
      </c>
      <c r="AT204" s="188" t="s">
        <v>80</v>
      </c>
      <c r="AU204" s="188" t="s">
        <v>21</v>
      </c>
      <c r="AY204" s="187" t="s">
        <v>140</v>
      </c>
      <c r="BK204" s="189">
        <f>SUM(BK205:BK210)</f>
        <v>0</v>
      </c>
    </row>
    <row r="205" spans="1:65" s="2" customFormat="1" ht="16.5" customHeight="1">
      <c r="A205" s="34"/>
      <c r="B205" s="35"/>
      <c r="C205" s="192" t="s">
        <v>257</v>
      </c>
      <c r="D205" s="192" t="s">
        <v>143</v>
      </c>
      <c r="E205" s="193" t="s">
        <v>258</v>
      </c>
      <c r="F205" s="194" t="s">
        <v>259</v>
      </c>
      <c r="G205" s="195" t="s">
        <v>260</v>
      </c>
      <c r="H205" s="196">
        <v>1</v>
      </c>
      <c r="I205" s="197"/>
      <c r="J205" s="198">
        <f>ROUND(I205*H205,2)</f>
        <v>0</v>
      </c>
      <c r="K205" s="199"/>
      <c r="L205" s="39"/>
      <c r="M205" s="200" t="s">
        <v>1</v>
      </c>
      <c r="N205" s="201" t="s">
        <v>46</v>
      </c>
      <c r="O205" s="71"/>
      <c r="P205" s="202">
        <f>O205*H205</f>
        <v>0</v>
      </c>
      <c r="Q205" s="202">
        <v>0</v>
      </c>
      <c r="R205" s="202">
        <f>Q205*H205</f>
        <v>0</v>
      </c>
      <c r="S205" s="202">
        <v>0</v>
      </c>
      <c r="T205" s="203">
        <f>S205*H205</f>
        <v>0</v>
      </c>
      <c r="U205" s="34"/>
      <c r="V205" s="34"/>
      <c r="W205" s="34"/>
      <c r="X205" s="34"/>
      <c r="Y205" s="34"/>
      <c r="Z205" s="34"/>
      <c r="AA205" s="34"/>
      <c r="AB205" s="34"/>
      <c r="AC205" s="34"/>
      <c r="AD205" s="34"/>
      <c r="AE205" s="34"/>
      <c r="AR205" s="204" t="s">
        <v>219</v>
      </c>
      <c r="AT205" s="204" t="s">
        <v>143</v>
      </c>
      <c r="AU205" s="204" t="s">
        <v>89</v>
      </c>
      <c r="AY205" s="17" t="s">
        <v>140</v>
      </c>
      <c r="BE205" s="205">
        <f>IF(N205="základní",J205,0)</f>
        <v>0</v>
      </c>
      <c r="BF205" s="205">
        <f>IF(N205="snížená",J205,0)</f>
        <v>0</v>
      </c>
      <c r="BG205" s="205">
        <f>IF(N205="zákl. přenesená",J205,0)</f>
        <v>0</v>
      </c>
      <c r="BH205" s="205">
        <f>IF(N205="sníž. přenesená",J205,0)</f>
        <v>0</v>
      </c>
      <c r="BI205" s="205">
        <f>IF(N205="nulová",J205,0)</f>
        <v>0</v>
      </c>
      <c r="BJ205" s="17" t="s">
        <v>21</v>
      </c>
      <c r="BK205" s="205">
        <f>ROUND(I205*H205,2)</f>
        <v>0</v>
      </c>
      <c r="BL205" s="17" t="s">
        <v>219</v>
      </c>
      <c r="BM205" s="204" t="s">
        <v>261</v>
      </c>
    </row>
    <row r="206" spans="1:65" s="2" customFormat="1" ht="21.75" customHeight="1">
      <c r="A206" s="34"/>
      <c r="B206" s="35"/>
      <c r="C206" s="192" t="s">
        <v>262</v>
      </c>
      <c r="D206" s="192" t="s">
        <v>143</v>
      </c>
      <c r="E206" s="193" t="s">
        <v>263</v>
      </c>
      <c r="F206" s="194" t="s">
        <v>264</v>
      </c>
      <c r="G206" s="195" t="s">
        <v>260</v>
      </c>
      <c r="H206" s="196">
        <v>1</v>
      </c>
      <c r="I206" s="197"/>
      <c r="J206" s="198">
        <f>ROUND(I206*H206,2)</f>
        <v>0</v>
      </c>
      <c r="K206" s="199"/>
      <c r="L206" s="39"/>
      <c r="M206" s="200" t="s">
        <v>1</v>
      </c>
      <c r="N206" s="201" t="s">
        <v>46</v>
      </c>
      <c r="O206" s="71"/>
      <c r="P206" s="202">
        <f>O206*H206</f>
        <v>0</v>
      </c>
      <c r="Q206" s="202">
        <v>5.0000000000000002E-5</v>
      </c>
      <c r="R206" s="202">
        <f>Q206*H206</f>
        <v>5.0000000000000002E-5</v>
      </c>
      <c r="S206" s="202">
        <v>0</v>
      </c>
      <c r="T206" s="203">
        <f>S206*H206</f>
        <v>0</v>
      </c>
      <c r="U206" s="34"/>
      <c r="V206" s="34"/>
      <c r="W206" s="34"/>
      <c r="X206" s="34"/>
      <c r="Y206" s="34"/>
      <c r="Z206" s="34"/>
      <c r="AA206" s="34"/>
      <c r="AB206" s="34"/>
      <c r="AC206" s="34"/>
      <c r="AD206" s="34"/>
      <c r="AE206" s="34"/>
      <c r="AR206" s="204" t="s">
        <v>219</v>
      </c>
      <c r="AT206" s="204" t="s">
        <v>143</v>
      </c>
      <c r="AU206" s="204" t="s">
        <v>89</v>
      </c>
      <c r="AY206" s="17" t="s">
        <v>140</v>
      </c>
      <c r="BE206" s="205">
        <f>IF(N206="základní",J206,0)</f>
        <v>0</v>
      </c>
      <c r="BF206" s="205">
        <f>IF(N206="snížená",J206,0)</f>
        <v>0</v>
      </c>
      <c r="BG206" s="205">
        <f>IF(N206="zákl. přenesená",J206,0)</f>
        <v>0</v>
      </c>
      <c r="BH206" s="205">
        <f>IF(N206="sníž. přenesená",J206,0)</f>
        <v>0</v>
      </c>
      <c r="BI206" s="205">
        <f>IF(N206="nulová",J206,0)</f>
        <v>0</v>
      </c>
      <c r="BJ206" s="17" t="s">
        <v>21</v>
      </c>
      <c r="BK206" s="205">
        <f>ROUND(I206*H206,2)</f>
        <v>0</v>
      </c>
      <c r="BL206" s="17" t="s">
        <v>219</v>
      </c>
      <c r="BM206" s="204" t="s">
        <v>265</v>
      </c>
    </row>
    <row r="207" spans="1:65" s="13" customFormat="1" ht="11.25">
      <c r="B207" s="206"/>
      <c r="C207" s="207"/>
      <c r="D207" s="208" t="s">
        <v>152</v>
      </c>
      <c r="E207" s="209" t="s">
        <v>1</v>
      </c>
      <c r="F207" s="210" t="s">
        <v>266</v>
      </c>
      <c r="G207" s="207"/>
      <c r="H207" s="209" t="s">
        <v>1</v>
      </c>
      <c r="I207" s="211"/>
      <c r="J207" s="207"/>
      <c r="K207" s="207"/>
      <c r="L207" s="212"/>
      <c r="M207" s="213"/>
      <c r="N207" s="214"/>
      <c r="O207" s="214"/>
      <c r="P207" s="214"/>
      <c r="Q207" s="214"/>
      <c r="R207" s="214"/>
      <c r="S207" s="214"/>
      <c r="T207" s="215"/>
      <c r="AT207" s="216" t="s">
        <v>152</v>
      </c>
      <c r="AU207" s="216" t="s">
        <v>89</v>
      </c>
      <c r="AV207" s="13" t="s">
        <v>21</v>
      </c>
      <c r="AW207" s="13" t="s">
        <v>38</v>
      </c>
      <c r="AX207" s="13" t="s">
        <v>81</v>
      </c>
      <c r="AY207" s="216" t="s">
        <v>140</v>
      </c>
    </row>
    <row r="208" spans="1:65" s="14" customFormat="1" ht="11.25">
      <c r="B208" s="217"/>
      <c r="C208" s="218"/>
      <c r="D208" s="208" t="s">
        <v>152</v>
      </c>
      <c r="E208" s="219" t="s">
        <v>1</v>
      </c>
      <c r="F208" s="220" t="s">
        <v>21</v>
      </c>
      <c r="G208" s="218"/>
      <c r="H208" s="221">
        <v>1</v>
      </c>
      <c r="I208" s="222"/>
      <c r="J208" s="218"/>
      <c r="K208" s="218"/>
      <c r="L208" s="223"/>
      <c r="M208" s="224"/>
      <c r="N208" s="225"/>
      <c r="O208" s="225"/>
      <c r="P208" s="225"/>
      <c r="Q208" s="225"/>
      <c r="R208" s="225"/>
      <c r="S208" s="225"/>
      <c r="T208" s="226"/>
      <c r="AT208" s="227" t="s">
        <v>152</v>
      </c>
      <c r="AU208" s="227" t="s">
        <v>89</v>
      </c>
      <c r="AV208" s="14" t="s">
        <v>89</v>
      </c>
      <c r="AW208" s="14" t="s">
        <v>38</v>
      </c>
      <c r="AX208" s="14" t="s">
        <v>21</v>
      </c>
      <c r="AY208" s="227" t="s">
        <v>140</v>
      </c>
    </row>
    <row r="209" spans="1:65" s="2" customFormat="1" ht="16.5" customHeight="1">
      <c r="A209" s="34"/>
      <c r="B209" s="35"/>
      <c r="C209" s="239" t="s">
        <v>267</v>
      </c>
      <c r="D209" s="239" t="s">
        <v>268</v>
      </c>
      <c r="E209" s="240" t="s">
        <v>269</v>
      </c>
      <c r="F209" s="241" t="s">
        <v>270</v>
      </c>
      <c r="G209" s="242" t="s">
        <v>260</v>
      </c>
      <c r="H209" s="243">
        <v>1</v>
      </c>
      <c r="I209" s="244"/>
      <c r="J209" s="245">
        <f>ROUND(I209*H209,2)</f>
        <v>0</v>
      </c>
      <c r="K209" s="246"/>
      <c r="L209" s="247"/>
      <c r="M209" s="248" t="s">
        <v>1</v>
      </c>
      <c r="N209" s="249" t="s">
        <v>46</v>
      </c>
      <c r="O209" s="71"/>
      <c r="P209" s="202">
        <f>O209*H209</f>
        <v>0</v>
      </c>
      <c r="Q209" s="202">
        <v>0</v>
      </c>
      <c r="R209" s="202">
        <f>Q209*H209</f>
        <v>0</v>
      </c>
      <c r="S209" s="202">
        <v>0</v>
      </c>
      <c r="T209" s="203">
        <f>S209*H209</f>
        <v>0</v>
      </c>
      <c r="U209" s="34"/>
      <c r="V209" s="34"/>
      <c r="W209" s="34"/>
      <c r="X209" s="34"/>
      <c r="Y209" s="34"/>
      <c r="Z209" s="34"/>
      <c r="AA209" s="34"/>
      <c r="AB209" s="34"/>
      <c r="AC209" s="34"/>
      <c r="AD209" s="34"/>
      <c r="AE209" s="34"/>
      <c r="AR209" s="204" t="s">
        <v>271</v>
      </c>
      <c r="AT209" s="204" t="s">
        <v>268</v>
      </c>
      <c r="AU209" s="204" t="s">
        <v>89</v>
      </c>
      <c r="AY209" s="17" t="s">
        <v>140</v>
      </c>
      <c r="BE209" s="205">
        <f>IF(N209="základní",J209,0)</f>
        <v>0</v>
      </c>
      <c r="BF209" s="205">
        <f>IF(N209="snížená",J209,0)</f>
        <v>0</v>
      </c>
      <c r="BG209" s="205">
        <f>IF(N209="zákl. přenesená",J209,0)</f>
        <v>0</v>
      </c>
      <c r="BH209" s="205">
        <f>IF(N209="sníž. přenesená",J209,0)</f>
        <v>0</v>
      </c>
      <c r="BI209" s="205">
        <f>IF(N209="nulová",J209,0)</f>
        <v>0</v>
      </c>
      <c r="BJ209" s="17" t="s">
        <v>21</v>
      </c>
      <c r="BK209" s="205">
        <f>ROUND(I209*H209,2)</f>
        <v>0</v>
      </c>
      <c r="BL209" s="17" t="s">
        <v>219</v>
      </c>
      <c r="BM209" s="204" t="s">
        <v>272</v>
      </c>
    </row>
    <row r="210" spans="1:65" s="2" customFormat="1" ht="21.75" customHeight="1">
      <c r="A210" s="34"/>
      <c r="B210" s="35"/>
      <c r="C210" s="192" t="s">
        <v>273</v>
      </c>
      <c r="D210" s="192" t="s">
        <v>143</v>
      </c>
      <c r="E210" s="193" t="s">
        <v>274</v>
      </c>
      <c r="F210" s="194" t="s">
        <v>275</v>
      </c>
      <c r="G210" s="195" t="s">
        <v>276</v>
      </c>
      <c r="H210" s="250"/>
      <c r="I210" s="197"/>
      <c r="J210" s="198">
        <f>ROUND(I210*H210,2)</f>
        <v>0</v>
      </c>
      <c r="K210" s="199"/>
      <c r="L210" s="39"/>
      <c r="M210" s="200" t="s">
        <v>1</v>
      </c>
      <c r="N210" s="201" t="s">
        <v>46</v>
      </c>
      <c r="O210" s="71"/>
      <c r="P210" s="202">
        <f>O210*H210</f>
        <v>0</v>
      </c>
      <c r="Q210" s="202">
        <v>0</v>
      </c>
      <c r="R210" s="202">
        <f>Q210*H210</f>
        <v>0</v>
      </c>
      <c r="S210" s="202">
        <v>0</v>
      </c>
      <c r="T210" s="203">
        <f>S210*H210</f>
        <v>0</v>
      </c>
      <c r="U210" s="34"/>
      <c r="V210" s="34"/>
      <c r="W210" s="34"/>
      <c r="X210" s="34"/>
      <c r="Y210" s="34"/>
      <c r="Z210" s="34"/>
      <c r="AA210" s="34"/>
      <c r="AB210" s="34"/>
      <c r="AC210" s="34"/>
      <c r="AD210" s="34"/>
      <c r="AE210" s="34"/>
      <c r="AR210" s="204" t="s">
        <v>219</v>
      </c>
      <c r="AT210" s="204" t="s">
        <v>143</v>
      </c>
      <c r="AU210" s="204" t="s">
        <v>89</v>
      </c>
      <c r="AY210" s="17" t="s">
        <v>140</v>
      </c>
      <c r="BE210" s="205">
        <f>IF(N210="základní",J210,0)</f>
        <v>0</v>
      </c>
      <c r="BF210" s="205">
        <f>IF(N210="snížená",J210,0)</f>
        <v>0</v>
      </c>
      <c r="BG210" s="205">
        <f>IF(N210="zákl. přenesená",J210,0)</f>
        <v>0</v>
      </c>
      <c r="BH210" s="205">
        <f>IF(N210="sníž. přenesená",J210,0)</f>
        <v>0</v>
      </c>
      <c r="BI210" s="205">
        <f>IF(N210="nulová",J210,0)</f>
        <v>0</v>
      </c>
      <c r="BJ210" s="17" t="s">
        <v>21</v>
      </c>
      <c r="BK210" s="205">
        <f>ROUND(I210*H210,2)</f>
        <v>0</v>
      </c>
      <c r="BL210" s="17" t="s">
        <v>219</v>
      </c>
      <c r="BM210" s="204" t="s">
        <v>277</v>
      </c>
    </row>
    <row r="211" spans="1:65" s="12" customFormat="1" ht="22.9" customHeight="1">
      <c r="B211" s="176"/>
      <c r="C211" s="177"/>
      <c r="D211" s="178" t="s">
        <v>80</v>
      </c>
      <c r="E211" s="190" t="s">
        <v>278</v>
      </c>
      <c r="F211" s="190" t="s">
        <v>279</v>
      </c>
      <c r="G211" s="177"/>
      <c r="H211" s="177"/>
      <c r="I211" s="180"/>
      <c r="J211" s="191">
        <f>BK211</f>
        <v>0</v>
      </c>
      <c r="K211" s="177"/>
      <c r="L211" s="182"/>
      <c r="M211" s="183"/>
      <c r="N211" s="184"/>
      <c r="O211" s="184"/>
      <c r="P211" s="185">
        <f>SUM(P212:P223)</f>
        <v>0</v>
      </c>
      <c r="Q211" s="184"/>
      <c r="R211" s="185">
        <f>SUM(R212:R223)</f>
        <v>8.4241399999999994E-2</v>
      </c>
      <c r="S211" s="184"/>
      <c r="T211" s="186">
        <f>SUM(T212:T223)</f>
        <v>0</v>
      </c>
      <c r="AR211" s="187" t="s">
        <v>89</v>
      </c>
      <c r="AT211" s="188" t="s">
        <v>80</v>
      </c>
      <c r="AU211" s="188" t="s">
        <v>21</v>
      </c>
      <c r="AY211" s="187" t="s">
        <v>140</v>
      </c>
      <c r="BK211" s="189">
        <f>SUM(BK212:BK223)</f>
        <v>0</v>
      </c>
    </row>
    <row r="212" spans="1:65" s="2" customFormat="1" ht="16.5" customHeight="1">
      <c r="A212" s="34"/>
      <c r="B212" s="35"/>
      <c r="C212" s="192" t="s">
        <v>280</v>
      </c>
      <c r="D212" s="192" t="s">
        <v>143</v>
      </c>
      <c r="E212" s="193" t="s">
        <v>281</v>
      </c>
      <c r="F212" s="194" t="s">
        <v>282</v>
      </c>
      <c r="G212" s="195" t="s">
        <v>146</v>
      </c>
      <c r="H212" s="196">
        <v>2.75</v>
      </c>
      <c r="I212" s="197"/>
      <c r="J212" s="198">
        <f>ROUND(I212*H212,2)</f>
        <v>0</v>
      </c>
      <c r="K212" s="199"/>
      <c r="L212" s="39"/>
      <c r="M212" s="200" t="s">
        <v>1</v>
      </c>
      <c r="N212" s="201" t="s">
        <v>46</v>
      </c>
      <c r="O212" s="71"/>
      <c r="P212" s="202">
        <f>O212*H212</f>
        <v>0</v>
      </c>
      <c r="Q212" s="202">
        <v>0</v>
      </c>
      <c r="R212" s="202">
        <f>Q212*H212</f>
        <v>0</v>
      </c>
      <c r="S212" s="202">
        <v>0</v>
      </c>
      <c r="T212" s="203">
        <f>S212*H212</f>
        <v>0</v>
      </c>
      <c r="U212" s="34"/>
      <c r="V212" s="34"/>
      <c r="W212" s="34"/>
      <c r="X212" s="34"/>
      <c r="Y212" s="34"/>
      <c r="Z212" s="34"/>
      <c r="AA212" s="34"/>
      <c r="AB212" s="34"/>
      <c r="AC212" s="34"/>
      <c r="AD212" s="34"/>
      <c r="AE212" s="34"/>
      <c r="AR212" s="204" t="s">
        <v>219</v>
      </c>
      <c r="AT212" s="204" t="s">
        <v>143</v>
      </c>
      <c r="AU212" s="204" t="s">
        <v>89</v>
      </c>
      <c r="AY212" s="17" t="s">
        <v>140</v>
      </c>
      <c r="BE212" s="205">
        <f>IF(N212="základní",J212,0)</f>
        <v>0</v>
      </c>
      <c r="BF212" s="205">
        <f>IF(N212="snížená",J212,0)</f>
        <v>0</v>
      </c>
      <c r="BG212" s="205">
        <f>IF(N212="zákl. přenesená",J212,0)</f>
        <v>0</v>
      </c>
      <c r="BH212" s="205">
        <f>IF(N212="sníž. přenesená",J212,0)</f>
        <v>0</v>
      </c>
      <c r="BI212" s="205">
        <f>IF(N212="nulová",J212,0)</f>
        <v>0</v>
      </c>
      <c r="BJ212" s="17" t="s">
        <v>21</v>
      </c>
      <c r="BK212" s="205">
        <f>ROUND(I212*H212,2)</f>
        <v>0</v>
      </c>
      <c r="BL212" s="17" t="s">
        <v>219</v>
      </c>
      <c r="BM212" s="204" t="s">
        <v>283</v>
      </c>
    </row>
    <row r="213" spans="1:65" s="2" customFormat="1" ht="16.5" customHeight="1">
      <c r="A213" s="34"/>
      <c r="B213" s="35"/>
      <c r="C213" s="192" t="s">
        <v>284</v>
      </c>
      <c r="D213" s="192" t="s">
        <v>143</v>
      </c>
      <c r="E213" s="193" t="s">
        <v>285</v>
      </c>
      <c r="F213" s="194" t="s">
        <v>286</v>
      </c>
      <c r="G213" s="195" t="s">
        <v>146</v>
      </c>
      <c r="H213" s="196">
        <v>2.75</v>
      </c>
      <c r="I213" s="197"/>
      <c r="J213" s="198">
        <f>ROUND(I213*H213,2)</f>
        <v>0</v>
      </c>
      <c r="K213" s="199"/>
      <c r="L213" s="39"/>
      <c r="M213" s="200" t="s">
        <v>1</v>
      </c>
      <c r="N213" s="201" t="s">
        <v>46</v>
      </c>
      <c r="O213" s="71"/>
      <c r="P213" s="202">
        <f>O213*H213</f>
        <v>0</v>
      </c>
      <c r="Q213" s="202">
        <v>2.9999999999999997E-4</v>
      </c>
      <c r="R213" s="202">
        <f>Q213*H213</f>
        <v>8.2499999999999989E-4</v>
      </c>
      <c r="S213" s="202">
        <v>0</v>
      </c>
      <c r="T213" s="203">
        <f>S213*H213</f>
        <v>0</v>
      </c>
      <c r="U213" s="34"/>
      <c r="V213" s="34"/>
      <c r="W213" s="34"/>
      <c r="X213" s="34"/>
      <c r="Y213" s="34"/>
      <c r="Z213" s="34"/>
      <c r="AA213" s="34"/>
      <c r="AB213" s="34"/>
      <c r="AC213" s="34"/>
      <c r="AD213" s="34"/>
      <c r="AE213" s="34"/>
      <c r="AR213" s="204" t="s">
        <v>219</v>
      </c>
      <c r="AT213" s="204" t="s">
        <v>143</v>
      </c>
      <c r="AU213" s="204" t="s">
        <v>89</v>
      </c>
      <c r="AY213" s="17" t="s">
        <v>140</v>
      </c>
      <c r="BE213" s="205">
        <f>IF(N213="základní",J213,0)</f>
        <v>0</v>
      </c>
      <c r="BF213" s="205">
        <f>IF(N213="snížená",J213,0)</f>
        <v>0</v>
      </c>
      <c r="BG213" s="205">
        <f>IF(N213="zákl. přenesená",J213,0)</f>
        <v>0</v>
      </c>
      <c r="BH213" s="205">
        <f>IF(N213="sníž. přenesená",J213,0)</f>
        <v>0</v>
      </c>
      <c r="BI213" s="205">
        <f>IF(N213="nulová",J213,0)</f>
        <v>0</v>
      </c>
      <c r="BJ213" s="17" t="s">
        <v>21</v>
      </c>
      <c r="BK213" s="205">
        <f>ROUND(I213*H213,2)</f>
        <v>0</v>
      </c>
      <c r="BL213" s="17" t="s">
        <v>219</v>
      </c>
      <c r="BM213" s="204" t="s">
        <v>287</v>
      </c>
    </row>
    <row r="214" spans="1:65" s="2" customFormat="1" ht="21.75" customHeight="1">
      <c r="A214" s="34"/>
      <c r="B214" s="35"/>
      <c r="C214" s="192" t="s">
        <v>288</v>
      </c>
      <c r="D214" s="192" t="s">
        <v>143</v>
      </c>
      <c r="E214" s="193" t="s">
        <v>289</v>
      </c>
      <c r="F214" s="194" t="s">
        <v>290</v>
      </c>
      <c r="G214" s="195" t="s">
        <v>203</v>
      </c>
      <c r="H214" s="196">
        <v>3.4</v>
      </c>
      <c r="I214" s="197"/>
      <c r="J214" s="198">
        <f>ROUND(I214*H214,2)</f>
        <v>0</v>
      </c>
      <c r="K214" s="199"/>
      <c r="L214" s="39"/>
      <c r="M214" s="200" t="s">
        <v>1</v>
      </c>
      <c r="N214" s="201" t="s">
        <v>46</v>
      </c>
      <c r="O214" s="71"/>
      <c r="P214" s="202">
        <f>O214*H214</f>
        <v>0</v>
      </c>
      <c r="Q214" s="202">
        <v>5.8399999999999999E-4</v>
      </c>
      <c r="R214" s="202">
        <f>Q214*H214</f>
        <v>1.9856000000000001E-3</v>
      </c>
      <c r="S214" s="202">
        <v>0</v>
      </c>
      <c r="T214" s="203">
        <f>S214*H214</f>
        <v>0</v>
      </c>
      <c r="U214" s="34"/>
      <c r="V214" s="34"/>
      <c r="W214" s="34"/>
      <c r="X214" s="34"/>
      <c r="Y214" s="34"/>
      <c r="Z214" s="34"/>
      <c r="AA214" s="34"/>
      <c r="AB214" s="34"/>
      <c r="AC214" s="34"/>
      <c r="AD214" s="34"/>
      <c r="AE214" s="34"/>
      <c r="AR214" s="204" t="s">
        <v>219</v>
      </c>
      <c r="AT214" s="204" t="s">
        <v>143</v>
      </c>
      <c r="AU214" s="204" t="s">
        <v>89</v>
      </c>
      <c r="AY214" s="17" t="s">
        <v>140</v>
      </c>
      <c r="BE214" s="205">
        <f>IF(N214="základní",J214,0)</f>
        <v>0</v>
      </c>
      <c r="BF214" s="205">
        <f>IF(N214="snížená",J214,0)</f>
        <v>0</v>
      </c>
      <c r="BG214" s="205">
        <f>IF(N214="zákl. přenesená",J214,0)</f>
        <v>0</v>
      </c>
      <c r="BH214" s="205">
        <f>IF(N214="sníž. přenesená",J214,0)</f>
        <v>0</v>
      </c>
      <c r="BI214" s="205">
        <f>IF(N214="nulová",J214,0)</f>
        <v>0</v>
      </c>
      <c r="BJ214" s="17" t="s">
        <v>21</v>
      </c>
      <c r="BK214" s="205">
        <f>ROUND(I214*H214,2)</f>
        <v>0</v>
      </c>
      <c r="BL214" s="17" t="s">
        <v>219</v>
      </c>
      <c r="BM214" s="204" t="s">
        <v>291</v>
      </c>
    </row>
    <row r="215" spans="1:65" s="2" customFormat="1" ht="21.75" customHeight="1">
      <c r="A215" s="34"/>
      <c r="B215" s="35"/>
      <c r="C215" s="192" t="s">
        <v>292</v>
      </c>
      <c r="D215" s="192" t="s">
        <v>143</v>
      </c>
      <c r="E215" s="193" t="s">
        <v>293</v>
      </c>
      <c r="F215" s="194" t="s">
        <v>294</v>
      </c>
      <c r="G215" s="195" t="s">
        <v>146</v>
      </c>
      <c r="H215" s="196">
        <v>2.75</v>
      </c>
      <c r="I215" s="197"/>
      <c r="J215" s="198">
        <f>ROUND(I215*H215,2)</f>
        <v>0</v>
      </c>
      <c r="K215" s="199"/>
      <c r="L215" s="39"/>
      <c r="M215" s="200" t="s">
        <v>1</v>
      </c>
      <c r="N215" s="201" t="s">
        <v>46</v>
      </c>
      <c r="O215" s="71"/>
      <c r="P215" s="202">
        <f>O215*H215</f>
        <v>0</v>
      </c>
      <c r="Q215" s="202">
        <v>5.8799999999999998E-3</v>
      </c>
      <c r="R215" s="202">
        <f>Q215*H215</f>
        <v>1.617E-2</v>
      </c>
      <c r="S215" s="202">
        <v>0</v>
      </c>
      <c r="T215" s="203">
        <f>S215*H215</f>
        <v>0</v>
      </c>
      <c r="U215" s="34"/>
      <c r="V215" s="34"/>
      <c r="W215" s="34"/>
      <c r="X215" s="34"/>
      <c r="Y215" s="34"/>
      <c r="Z215" s="34"/>
      <c r="AA215" s="34"/>
      <c r="AB215" s="34"/>
      <c r="AC215" s="34"/>
      <c r="AD215" s="34"/>
      <c r="AE215" s="34"/>
      <c r="AR215" s="204" t="s">
        <v>219</v>
      </c>
      <c r="AT215" s="204" t="s">
        <v>143</v>
      </c>
      <c r="AU215" s="204" t="s">
        <v>89</v>
      </c>
      <c r="AY215" s="17" t="s">
        <v>140</v>
      </c>
      <c r="BE215" s="205">
        <f>IF(N215="základní",J215,0)</f>
        <v>0</v>
      </c>
      <c r="BF215" s="205">
        <f>IF(N215="snížená",J215,0)</f>
        <v>0</v>
      </c>
      <c r="BG215" s="205">
        <f>IF(N215="zákl. přenesená",J215,0)</f>
        <v>0</v>
      </c>
      <c r="BH215" s="205">
        <f>IF(N215="sníž. přenesená",J215,0)</f>
        <v>0</v>
      </c>
      <c r="BI215" s="205">
        <f>IF(N215="nulová",J215,0)</f>
        <v>0</v>
      </c>
      <c r="BJ215" s="17" t="s">
        <v>21</v>
      </c>
      <c r="BK215" s="205">
        <f>ROUND(I215*H215,2)</f>
        <v>0</v>
      </c>
      <c r="BL215" s="17" t="s">
        <v>219</v>
      </c>
      <c r="BM215" s="204" t="s">
        <v>295</v>
      </c>
    </row>
    <row r="216" spans="1:65" s="14" customFormat="1" ht="11.25">
      <c r="B216" s="217"/>
      <c r="C216" s="218"/>
      <c r="D216" s="208" t="s">
        <v>152</v>
      </c>
      <c r="E216" s="219" t="s">
        <v>1</v>
      </c>
      <c r="F216" s="220" t="s">
        <v>296</v>
      </c>
      <c r="G216" s="218"/>
      <c r="H216" s="221">
        <v>2.75</v>
      </c>
      <c r="I216" s="222"/>
      <c r="J216" s="218"/>
      <c r="K216" s="218"/>
      <c r="L216" s="223"/>
      <c r="M216" s="224"/>
      <c r="N216" s="225"/>
      <c r="O216" s="225"/>
      <c r="P216" s="225"/>
      <c r="Q216" s="225"/>
      <c r="R216" s="225"/>
      <c r="S216" s="225"/>
      <c r="T216" s="226"/>
      <c r="AT216" s="227" t="s">
        <v>152</v>
      </c>
      <c r="AU216" s="227" t="s">
        <v>89</v>
      </c>
      <c r="AV216" s="14" t="s">
        <v>89</v>
      </c>
      <c r="AW216" s="14" t="s">
        <v>38</v>
      </c>
      <c r="AX216" s="14" t="s">
        <v>81</v>
      </c>
      <c r="AY216" s="227" t="s">
        <v>140</v>
      </c>
    </row>
    <row r="217" spans="1:65" s="15" customFormat="1" ht="11.25">
      <c r="B217" s="228"/>
      <c r="C217" s="229"/>
      <c r="D217" s="208" t="s">
        <v>152</v>
      </c>
      <c r="E217" s="230" t="s">
        <v>1</v>
      </c>
      <c r="F217" s="231" t="s">
        <v>155</v>
      </c>
      <c r="G217" s="229"/>
      <c r="H217" s="232">
        <v>2.75</v>
      </c>
      <c r="I217" s="233"/>
      <c r="J217" s="229"/>
      <c r="K217" s="229"/>
      <c r="L217" s="234"/>
      <c r="M217" s="235"/>
      <c r="N217" s="236"/>
      <c r="O217" s="236"/>
      <c r="P217" s="236"/>
      <c r="Q217" s="236"/>
      <c r="R217" s="236"/>
      <c r="S217" s="236"/>
      <c r="T217" s="237"/>
      <c r="AT217" s="238" t="s">
        <v>152</v>
      </c>
      <c r="AU217" s="238" t="s">
        <v>89</v>
      </c>
      <c r="AV217" s="15" t="s">
        <v>147</v>
      </c>
      <c r="AW217" s="15" t="s">
        <v>38</v>
      </c>
      <c r="AX217" s="15" t="s">
        <v>21</v>
      </c>
      <c r="AY217" s="238" t="s">
        <v>140</v>
      </c>
    </row>
    <row r="218" spans="1:65" s="2" customFormat="1" ht="33" customHeight="1">
      <c r="A218" s="34"/>
      <c r="B218" s="35"/>
      <c r="C218" s="239" t="s">
        <v>297</v>
      </c>
      <c r="D218" s="239" t="s">
        <v>268</v>
      </c>
      <c r="E218" s="240" t="s">
        <v>298</v>
      </c>
      <c r="F218" s="241" t="s">
        <v>299</v>
      </c>
      <c r="G218" s="242" t="s">
        <v>146</v>
      </c>
      <c r="H218" s="243">
        <v>3.399</v>
      </c>
      <c r="I218" s="244"/>
      <c r="J218" s="245">
        <f>ROUND(I218*H218,2)</f>
        <v>0</v>
      </c>
      <c r="K218" s="246"/>
      <c r="L218" s="247"/>
      <c r="M218" s="248" t="s">
        <v>1</v>
      </c>
      <c r="N218" s="249" t="s">
        <v>46</v>
      </c>
      <c r="O218" s="71"/>
      <c r="P218" s="202">
        <f>O218*H218</f>
        <v>0</v>
      </c>
      <c r="Q218" s="202">
        <v>1.9199999999999998E-2</v>
      </c>
      <c r="R218" s="202">
        <f>Q218*H218</f>
        <v>6.5260799999999994E-2</v>
      </c>
      <c r="S218" s="202">
        <v>0</v>
      </c>
      <c r="T218" s="203">
        <f>S218*H218</f>
        <v>0</v>
      </c>
      <c r="U218" s="34"/>
      <c r="V218" s="34"/>
      <c r="W218" s="34"/>
      <c r="X218" s="34"/>
      <c r="Y218" s="34"/>
      <c r="Z218" s="34"/>
      <c r="AA218" s="34"/>
      <c r="AB218" s="34"/>
      <c r="AC218" s="34"/>
      <c r="AD218" s="34"/>
      <c r="AE218" s="34"/>
      <c r="AR218" s="204" t="s">
        <v>271</v>
      </c>
      <c r="AT218" s="204" t="s">
        <v>268</v>
      </c>
      <c r="AU218" s="204" t="s">
        <v>89</v>
      </c>
      <c r="AY218" s="17" t="s">
        <v>140</v>
      </c>
      <c r="BE218" s="205">
        <f>IF(N218="základní",J218,0)</f>
        <v>0</v>
      </c>
      <c r="BF218" s="205">
        <f>IF(N218="snížená",J218,0)</f>
        <v>0</v>
      </c>
      <c r="BG218" s="205">
        <f>IF(N218="zákl. přenesená",J218,0)</f>
        <v>0</v>
      </c>
      <c r="BH218" s="205">
        <f>IF(N218="sníž. přenesená",J218,0)</f>
        <v>0</v>
      </c>
      <c r="BI218" s="205">
        <f>IF(N218="nulová",J218,0)</f>
        <v>0</v>
      </c>
      <c r="BJ218" s="17" t="s">
        <v>21</v>
      </c>
      <c r="BK218" s="205">
        <f>ROUND(I218*H218,2)</f>
        <v>0</v>
      </c>
      <c r="BL218" s="17" t="s">
        <v>219</v>
      </c>
      <c r="BM218" s="204" t="s">
        <v>300</v>
      </c>
    </row>
    <row r="219" spans="1:65" s="13" customFormat="1" ht="11.25">
      <c r="B219" s="206"/>
      <c r="C219" s="207"/>
      <c r="D219" s="208" t="s">
        <v>152</v>
      </c>
      <c r="E219" s="209" t="s">
        <v>1</v>
      </c>
      <c r="F219" s="210" t="s">
        <v>301</v>
      </c>
      <c r="G219" s="207"/>
      <c r="H219" s="209" t="s">
        <v>1</v>
      </c>
      <c r="I219" s="211"/>
      <c r="J219" s="207"/>
      <c r="K219" s="207"/>
      <c r="L219" s="212"/>
      <c r="M219" s="213"/>
      <c r="N219" s="214"/>
      <c r="O219" s="214"/>
      <c r="P219" s="214"/>
      <c r="Q219" s="214"/>
      <c r="R219" s="214"/>
      <c r="S219" s="214"/>
      <c r="T219" s="215"/>
      <c r="AT219" s="216" t="s">
        <v>152</v>
      </c>
      <c r="AU219" s="216" t="s">
        <v>89</v>
      </c>
      <c r="AV219" s="13" t="s">
        <v>21</v>
      </c>
      <c r="AW219" s="13" t="s">
        <v>38</v>
      </c>
      <c r="AX219" s="13" t="s">
        <v>81</v>
      </c>
      <c r="AY219" s="216" t="s">
        <v>140</v>
      </c>
    </row>
    <row r="220" spans="1:65" s="14" customFormat="1" ht="11.25">
      <c r="B220" s="217"/>
      <c r="C220" s="218"/>
      <c r="D220" s="208" t="s">
        <v>152</v>
      </c>
      <c r="E220" s="219" t="s">
        <v>1</v>
      </c>
      <c r="F220" s="220" t="s">
        <v>302</v>
      </c>
      <c r="G220" s="218"/>
      <c r="H220" s="221">
        <v>3.399</v>
      </c>
      <c r="I220" s="222"/>
      <c r="J220" s="218"/>
      <c r="K220" s="218"/>
      <c r="L220" s="223"/>
      <c r="M220" s="224"/>
      <c r="N220" s="225"/>
      <c r="O220" s="225"/>
      <c r="P220" s="225"/>
      <c r="Q220" s="225"/>
      <c r="R220" s="225"/>
      <c r="S220" s="225"/>
      <c r="T220" s="226"/>
      <c r="AT220" s="227" t="s">
        <v>152</v>
      </c>
      <c r="AU220" s="227" t="s">
        <v>89</v>
      </c>
      <c r="AV220" s="14" t="s">
        <v>89</v>
      </c>
      <c r="AW220" s="14" t="s">
        <v>38</v>
      </c>
      <c r="AX220" s="14" t="s">
        <v>81</v>
      </c>
      <c r="AY220" s="227" t="s">
        <v>140</v>
      </c>
    </row>
    <row r="221" spans="1:65" s="15" customFormat="1" ht="11.25">
      <c r="B221" s="228"/>
      <c r="C221" s="229"/>
      <c r="D221" s="208" t="s">
        <v>152</v>
      </c>
      <c r="E221" s="230" t="s">
        <v>1</v>
      </c>
      <c r="F221" s="231" t="s">
        <v>155</v>
      </c>
      <c r="G221" s="229"/>
      <c r="H221" s="232">
        <v>3.399</v>
      </c>
      <c r="I221" s="233"/>
      <c r="J221" s="229"/>
      <c r="K221" s="229"/>
      <c r="L221" s="234"/>
      <c r="M221" s="235"/>
      <c r="N221" s="236"/>
      <c r="O221" s="236"/>
      <c r="P221" s="236"/>
      <c r="Q221" s="236"/>
      <c r="R221" s="236"/>
      <c r="S221" s="236"/>
      <c r="T221" s="237"/>
      <c r="AT221" s="238" t="s">
        <v>152</v>
      </c>
      <c r="AU221" s="238" t="s">
        <v>89</v>
      </c>
      <c r="AV221" s="15" t="s">
        <v>147</v>
      </c>
      <c r="AW221" s="15" t="s">
        <v>38</v>
      </c>
      <c r="AX221" s="15" t="s">
        <v>21</v>
      </c>
      <c r="AY221" s="238" t="s">
        <v>140</v>
      </c>
    </row>
    <row r="222" spans="1:65" s="2" customFormat="1" ht="33" customHeight="1">
      <c r="A222" s="34"/>
      <c r="B222" s="35"/>
      <c r="C222" s="192" t="s">
        <v>271</v>
      </c>
      <c r="D222" s="192" t="s">
        <v>143</v>
      </c>
      <c r="E222" s="193" t="s">
        <v>303</v>
      </c>
      <c r="F222" s="194" t="s">
        <v>304</v>
      </c>
      <c r="G222" s="195" t="s">
        <v>146</v>
      </c>
      <c r="H222" s="196">
        <v>2.75</v>
      </c>
      <c r="I222" s="197"/>
      <c r="J222" s="198">
        <f>ROUND(I222*H222,2)</f>
        <v>0</v>
      </c>
      <c r="K222" s="199"/>
      <c r="L222" s="39"/>
      <c r="M222" s="200" t="s">
        <v>1</v>
      </c>
      <c r="N222" s="201" t="s">
        <v>46</v>
      </c>
      <c r="O222" s="71"/>
      <c r="P222" s="202">
        <f>O222*H222</f>
        <v>0</v>
      </c>
      <c r="Q222" s="202">
        <v>0</v>
      </c>
      <c r="R222" s="202">
        <f>Q222*H222</f>
        <v>0</v>
      </c>
      <c r="S222" s="202">
        <v>0</v>
      </c>
      <c r="T222" s="203">
        <f>S222*H222</f>
        <v>0</v>
      </c>
      <c r="U222" s="34"/>
      <c r="V222" s="34"/>
      <c r="W222" s="34"/>
      <c r="X222" s="34"/>
      <c r="Y222" s="34"/>
      <c r="Z222" s="34"/>
      <c r="AA222" s="34"/>
      <c r="AB222" s="34"/>
      <c r="AC222" s="34"/>
      <c r="AD222" s="34"/>
      <c r="AE222" s="34"/>
      <c r="AR222" s="204" t="s">
        <v>219</v>
      </c>
      <c r="AT222" s="204" t="s">
        <v>143</v>
      </c>
      <c r="AU222" s="204" t="s">
        <v>89</v>
      </c>
      <c r="AY222" s="17" t="s">
        <v>140</v>
      </c>
      <c r="BE222" s="205">
        <f>IF(N222="základní",J222,0)</f>
        <v>0</v>
      </c>
      <c r="BF222" s="205">
        <f>IF(N222="snížená",J222,0)</f>
        <v>0</v>
      </c>
      <c r="BG222" s="205">
        <f>IF(N222="zákl. přenesená",J222,0)</f>
        <v>0</v>
      </c>
      <c r="BH222" s="205">
        <f>IF(N222="sníž. přenesená",J222,0)</f>
        <v>0</v>
      </c>
      <c r="BI222" s="205">
        <f>IF(N222="nulová",J222,0)</f>
        <v>0</v>
      </c>
      <c r="BJ222" s="17" t="s">
        <v>21</v>
      </c>
      <c r="BK222" s="205">
        <f>ROUND(I222*H222,2)</f>
        <v>0</v>
      </c>
      <c r="BL222" s="17" t="s">
        <v>219</v>
      </c>
      <c r="BM222" s="204" t="s">
        <v>305</v>
      </c>
    </row>
    <row r="223" spans="1:65" s="2" customFormat="1" ht="16.5" customHeight="1">
      <c r="A223" s="34"/>
      <c r="B223" s="35"/>
      <c r="C223" s="192" t="s">
        <v>306</v>
      </c>
      <c r="D223" s="192" t="s">
        <v>143</v>
      </c>
      <c r="E223" s="193" t="s">
        <v>307</v>
      </c>
      <c r="F223" s="194" t="s">
        <v>308</v>
      </c>
      <c r="G223" s="195" t="s">
        <v>276</v>
      </c>
      <c r="H223" s="250"/>
      <c r="I223" s="197"/>
      <c r="J223" s="198">
        <f>ROUND(I223*H223,2)</f>
        <v>0</v>
      </c>
      <c r="K223" s="199"/>
      <c r="L223" s="39"/>
      <c r="M223" s="200" t="s">
        <v>1</v>
      </c>
      <c r="N223" s="201" t="s">
        <v>46</v>
      </c>
      <c r="O223" s="71"/>
      <c r="P223" s="202">
        <f>O223*H223</f>
        <v>0</v>
      </c>
      <c r="Q223" s="202">
        <v>0</v>
      </c>
      <c r="R223" s="202">
        <f>Q223*H223</f>
        <v>0</v>
      </c>
      <c r="S223" s="202">
        <v>0</v>
      </c>
      <c r="T223" s="203">
        <f>S223*H223</f>
        <v>0</v>
      </c>
      <c r="U223" s="34"/>
      <c r="V223" s="34"/>
      <c r="W223" s="34"/>
      <c r="X223" s="34"/>
      <c r="Y223" s="34"/>
      <c r="Z223" s="34"/>
      <c r="AA223" s="34"/>
      <c r="AB223" s="34"/>
      <c r="AC223" s="34"/>
      <c r="AD223" s="34"/>
      <c r="AE223" s="34"/>
      <c r="AR223" s="204" t="s">
        <v>219</v>
      </c>
      <c r="AT223" s="204" t="s">
        <v>143</v>
      </c>
      <c r="AU223" s="204" t="s">
        <v>89</v>
      </c>
      <c r="AY223" s="17" t="s">
        <v>140</v>
      </c>
      <c r="BE223" s="205">
        <f>IF(N223="základní",J223,0)</f>
        <v>0</v>
      </c>
      <c r="BF223" s="205">
        <f>IF(N223="snížená",J223,0)</f>
        <v>0</v>
      </c>
      <c r="BG223" s="205">
        <f>IF(N223="zákl. přenesená",J223,0)</f>
        <v>0</v>
      </c>
      <c r="BH223" s="205">
        <f>IF(N223="sníž. přenesená",J223,0)</f>
        <v>0</v>
      </c>
      <c r="BI223" s="205">
        <f>IF(N223="nulová",J223,0)</f>
        <v>0</v>
      </c>
      <c r="BJ223" s="17" t="s">
        <v>21</v>
      </c>
      <c r="BK223" s="205">
        <f>ROUND(I223*H223,2)</f>
        <v>0</v>
      </c>
      <c r="BL223" s="17" t="s">
        <v>219</v>
      </c>
      <c r="BM223" s="204" t="s">
        <v>309</v>
      </c>
    </row>
    <row r="224" spans="1:65" s="12" customFormat="1" ht="22.9" customHeight="1">
      <c r="B224" s="176"/>
      <c r="C224" s="177"/>
      <c r="D224" s="178" t="s">
        <v>80</v>
      </c>
      <c r="E224" s="190" t="s">
        <v>310</v>
      </c>
      <c r="F224" s="190" t="s">
        <v>311</v>
      </c>
      <c r="G224" s="177"/>
      <c r="H224" s="177"/>
      <c r="I224" s="180"/>
      <c r="J224" s="191">
        <f>BK224</f>
        <v>0</v>
      </c>
      <c r="K224" s="177"/>
      <c r="L224" s="182"/>
      <c r="M224" s="183"/>
      <c r="N224" s="184"/>
      <c r="O224" s="184"/>
      <c r="P224" s="185">
        <f>SUM(P225:P236)</f>
        <v>0</v>
      </c>
      <c r="Q224" s="184"/>
      <c r="R224" s="185">
        <f>SUM(R225:R236)</f>
        <v>1.2927999999999999E-2</v>
      </c>
      <c r="S224" s="184"/>
      <c r="T224" s="186">
        <f>SUM(T225:T236)</f>
        <v>0</v>
      </c>
      <c r="AR224" s="187" t="s">
        <v>89</v>
      </c>
      <c r="AT224" s="188" t="s">
        <v>80</v>
      </c>
      <c r="AU224" s="188" t="s">
        <v>21</v>
      </c>
      <c r="AY224" s="187" t="s">
        <v>140</v>
      </c>
      <c r="BK224" s="189">
        <f>SUM(BK225:BK236)</f>
        <v>0</v>
      </c>
    </row>
    <row r="225" spans="1:65" s="2" customFormat="1" ht="16.5" customHeight="1">
      <c r="A225" s="34"/>
      <c r="B225" s="35"/>
      <c r="C225" s="192" t="s">
        <v>312</v>
      </c>
      <c r="D225" s="192" t="s">
        <v>143</v>
      </c>
      <c r="E225" s="193" t="s">
        <v>313</v>
      </c>
      <c r="F225" s="194" t="s">
        <v>314</v>
      </c>
      <c r="G225" s="195" t="s">
        <v>146</v>
      </c>
      <c r="H225" s="196">
        <v>2.2000000000000002</v>
      </c>
      <c r="I225" s="197"/>
      <c r="J225" s="198">
        <f>ROUND(I225*H225,2)</f>
        <v>0</v>
      </c>
      <c r="K225" s="199"/>
      <c r="L225" s="39"/>
      <c r="M225" s="200" t="s">
        <v>1</v>
      </c>
      <c r="N225" s="201" t="s">
        <v>46</v>
      </c>
      <c r="O225" s="71"/>
      <c r="P225" s="202">
        <f>O225*H225</f>
        <v>0</v>
      </c>
      <c r="Q225" s="202">
        <v>2.9999999999999997E-4</v>
      </c>
      <c r="R225" s="202">
        <f>Q225*H225</f>
        <v>6.6E-4</v>
      </c>
      <c r="S225" s="202">
        <v>0</v>
      </c>
      <c r="T225" s="203">
        <f>S225*H225</f>
        <v>0</v>
      </c>
      <c r="U225" s="34"/>
      <c r="V225" s="34"/>
      <c r="W225" s="34"/>
      <c r="X225" s="34"/>
      <c r="Y225" s="34"/>
      <c r="Z225" s="34"/>
      <c r="AA225" s="34"/>
      <c r="AB225" s="34"/>
      <c r="AC225" s="34"/>
      <c r="AD225" s="34"/>
      <c r="AE225" s="34"/>
      <c r="AR225" s="204" t="s">
        <v>219</v>
      </c>
      <c r="AT225" s="204" t="s">
        <v>143</v>
      </c>
      <c r="AU225" s="204" t="s">
        <v>89</v>
      </c>
      <c r="AY225" s="17" t="s">
        <v>140</v>
      </c>
      <c r="BE225" s="205">
        <f>IF(N225="základní",J225,0)</f>
        <v>0</v>
      </c>
      <c r="BF225" s="205">
        <f>IF(N225="snížená",J225,0)</f>
        <v>0</v>
      </c>
      <c r="BG225" s="205">
        <f>IF(N225="zákl. přenesená",J225,0)</f>
        <v>0</v>
      </c>
      <c r="BH225" s="205">
        <f>IF(N225="sníž. přenesená",J225,0)</f>
        <v>0</v>
      </c>
      <c r="BI225" s="205">
        <f>IF(N225="nulová",J225,0)</f>
        <v>0</v>
      </c>
      <c r="BJ225" s="17" t="s">
        <v>21</v>
      </c>
      <c r="BK225" s="205">
        <f>ROUND(I225*H225,2)</f>
        <v>0</v>
      </c>
      <c r="BL225" s="17" t="s">
        <v>219</v>
      </c>
      <c r="BM225" s="204" t="s">
        <v>315</v>
      </c>
    </row>
    <row r="226" spans="1:65" s="2" customFormat="1" ht="21.75" customHeight="1">
      <c r="A226" s="34"/>
      <c r="B226" s="35"/>
      <c r="C226" s="192" t="s">
        <v>316</v>
      </c>
      <c r="D226" s="192" t="s">
        <v>143</v>
      </c>
      <c r="E226" s="193" t="s">
        <v>317</v>
      </c>
      <c r="F226" s="194" t="s">
        <v>318</v>
      </c>
      <c r="G226" s="195" t="s">
        <v>146</v>
      </c>
      <c r="H226" s="196">
        <v>2.2000000000000002</v>
      </c>
      <c r="I226" s="197"/>
      <c r="J226" s="198">
        <f>ROUND(I226*H226,2)</f>
        <v>0</v>
      </c>
      <c r="K226" s="199"/>
      <c r="L226" s="39"/>
      <c r="M226" s="200" t="s">
        <v>1</v>
      </c>
      <c r="N226" s="201" t="s">
        <v>46</v>
      </c>
      <c r="O226" s="71"/>
      <c r="P226" s="202">
        <f>O226*H226</f>
        <v>0</v>
      </c>
      <c r="Q226" s="202">
        <v>5.1999999999999998E-3</v>
      </c>
      <c r="R226" s="202">
        <f>Q226*H226</f>
        <v>1.1440000000000001E-2</v>
      </c>
      <c r="S226" s="202">
        <v>0</v>
      </c>
      <c r="T226" s="203">
        <f>S226*H226</f>
        <v>0</v>
      </c>
      <c r="U226" s="34"/>
      <c r="V226" s="34"/>
      <c r="W226" s="34"/>
      <c r="X226" s="34"/>
      <c r="Y226" s="34"/>
      <c r="Z226" s="34"/>
      <c r="AA226" s="34"/>
      <c r="AB226" s="34"/>
      <c r="AC226" s="34"/>
      <c r="AD226" s="34"/>
      <c r="AE226" s="34"/>
      <c r="AR226" s="204" t="s">
        <v>219</v>
      </c>
      <c r="AT226" s="204" t="s">
        <v>143</v>
      </c>
      <c r="AU226" s="204" t="s">
        <v>89</v>
      </c>
      <c r="AY226" s="17" t="s">
        <v>140</v>
      </c>
      <c r="BE226" s="205">
        <f>IF(N226="základní",J226,0)</f>
        <v>0</v>
      </c>
      <c r="BF226" s="205">
        <f>IF(N226="snížená",J226,0)</f>
        <v>0</v>
      </c>
      <c r="BG226" s="205">
        <f>IF(N226="zákl. přenesená",J226,0)</f>
        <v>0</v>
      </c>
      <c r="BH226" s="205">
        <f>IF(N226="sníž. přenesená",J226,0)</f>
        <v>0</v>
      </c>
      <c r="BI226" s="205">
        <f>IF(N226="nulová",J226,0)</f>
        <v>0</v>
      </c>
      <c r="BJ226" s="17" t="s">
        <v>21</v>
      </c>
      <c r="BK226" s="205">
        <f>ROUND(I226*H226,2)</f>
        <v>0</v>
      </c>
      <c r="BL226" s="17" t="s">
        <v>219</v>
      </c>
      <c r="BM226" s="204" t="s">
        <v>319</v>
      </c>
    </row>
    <row r="227" spans="1:65" s="14" customFormat="1" ht="11.25">
      <c r="B227" s="217"/>
      <c r="C227" s="218"/>
      <c r="D227" s="208" t="s">
        <v>152</v>
      </c>
      <c r="E227" s="219" t="s">
        <v>1</v>
      </c>
      <c r="F227" s="220" t="s">
        <v>320</v>
      </c>
      <c r="G227" s="218"/>
      <c r="H227" s="221">
        <v>2.2000000000000002</v>
      </c>
      <c r="I227" s="222"/>
      <c r="J227" s="218"/>
      <c r="K227" s="218"/>
      <c r="L227" s="223"/>
      <c r="M227" s="224"/>
      <c r="N227" s="225"/>
      <c r="O227" s="225"/>
      <c r="P227" s="225"/>
      <c r="Q227" s="225"/>
      <c r="R227" s="225"/>
      <c r="S227" s="225"/>
      <c r="T227" s="226"/>
      <c r="AT227" s="227" t="s">
        <v>152</v>
      </c>
      <c r="AU227" s="227" t="s">
        <v>89</v>
      </c>
      <c r="AV227" s="14" t="s">
        <v>89</v>
      </c>
      <c r="AW227" s="14" t="s">
        <v>38</v>
      </c>
      <c r="AX227" s="14" t="s">
        <v>81</v>
      </c>
      <c r="AY227" s="227" t="s">
        <v>140</v>
      </c>
    </row>
    <row r="228" spans="1:65" s="15" customFormat="1" ht="11.25">
      <c r="B228" s="228"/>
      <c r="C228" s="229"/>
      <c r="D228" s="208" t="s">
        <v>152</v>
      </c>
      <c r="E228" s="230" t="s">
        <v>1</v>
      </c>
      <c r="F228" s="231" t="s">
        <v>155</v>
      </c>
      <c r="G228" s="229"/>
      <c r="H228" s="232">
        <v>2.2000000000000002</v>
      </c>
      <c r="I228" s="233"/>
      <c r="J228" s="229"/>
      <c r="K228" s="229"/>
      <c r="L228" s="234"/>
      <c r="M228" s="235"/>
      <c r="N228" s="236"/>
      <c r="O228" s="236"/>
      <c r="P228" s="236"/>
      <c r="Q228" s="236"/>
      <c r="R228" s="236"/>
      <c r="S228" s="236"/>
      <c r="T228" s="237"/>
      <c r="AT228" s="238" t="s">
        <v>152</v>
      </c>
      <c r="AU228" s="238" t="s">
        <v>89</v>
      </c>
      <c r="AV228" s="15" t="s">
        <v>147</v>
      </c>
      <c r="AW228" s="15" t="s">
        <v>38</v>
      </c>
      <c r="AX228" s="15" t="s">
        <v>21</v>
      </c>
      <c r="AY228" s="238" t="s">
        <v>140</v>
      </c>
    </row>
    <row r="229" spans="1:65" s="2" customFormat="1" ht="16.5" customHeight="1">
      <c r="A229" s="34"/>
      <c r="B229" s="35"/>
      <c r="C229" s="239" t="s">
        <v>321</v>
      </c>
      <c r="D229" s="239" t="s">
        <v>268</v>
      </c>
      <c r="E229" s="240" t="s">
        <v>322</v>
      </c>
      <c r="F229" s="241" t="s">
        <v>323</v>
      </c>
      <c r="G229" s="242" t="s">
        <v>146</v>
      </c>
      <c r="H229" s="243">
        <v>2.42</v>
      </c>
      <c r="I229" s="244"/>
      <c r="J229" s="245">
        <f>ROUND(I229*H229,2)</f>
        <v>0</v>
      </c>
      <c r="K229" s="246"/>
      <c r="L229" s="247"/>
      <c r="M229" s="248" t="s">
        <v>1</v>
      </c>
      <c r="N229" s="249" t="s">
        <v>46</v>
      </c>
      <c r="O229" s="71"/>
      <c r="P229" s="202">
        <f>O229*H229</f>
        <v>0</v>
      </c>
      <c r="Q229" s="202">
        <v>0</v>
      </c>
      <c r="R229" s="202">
        <f>Q229*H229</f>
        <v>0</v>
      </c>
      <c r="S229" s="202">
        <v>0</v>
      </c>
      <c r="T229" s="203">
        <f>S229*H229</f>
        <v>0</v>
      </c>
      <c r="U229" s="34"/>
      <c r="V229" s="34"/>
      <c r="W229" s="34"/>
      <c r="X229" s="34"/>
      <c r="Y229" s="34"/>
      <c r="Z229" s="34"/>
      <c r="AA229" s="34"/>
      <c r="AB229" s="34"/>
      <c r="AC229" s="34"/>
      <c r="AD229" s="34"/>
      <c r="AE229" s="34"/>
      <c r="AR229" s="204" t="s">
        <v>271</v>
      </c>
      <c r="AT229" s="204" t="s">
        <v>268</v>
      </c>
      <c r="AU229" s="204" t="s">
        <v>89</v>
      </c>
      <c r="AY229" s="17" t="s">
        <v>140</v>
      </c>
      <c r="BE229" s="205">
        <f>IF(N229="základní",J229,0)</f>
        <v>0</v>
      </c>
      <c r="BF229" s="205">
        <f>IF(N229="snížená",J229,0)</f>
        <v>0</v>
      </c>
      <c r="BG229" s="205">
        <f>IF(N229="zákl. přenesená",J229,0)</f>
        <v>0</v>
      </c>
      <c r="BH229" s="205">
        <f>IF(N229="sníž. přenesená",J229,0)</f>
        <v>0</v>
      </c>
      <c r="BI229" s="205">
        <f>IF(N229="nulová",J229,0)</f>
        <v>0</v>
      </c>
      <c r="BJ229" s="17" t="s">
        <v>21</v>
      </c>
      <c r="BK229" s="205">
        <f>ROUND(I229*H229,2)</f>
        <v>0</v>
      </c>
      <c r="BL229" s="17" t="s">
        <v>219</v>
      </c>
      <c r="BM229" s="204" t="s">
        <v>324</v>
      </c>
    </row>
    <row r="230" spans="1:65" s="14" customFormat="1" ht="11.25">
      <c r="B230" s="217"/>
      <c r="C230" s="218"/>
      <c r="D230" s="208" t="s">
        <v>152</v>
      </c>
      <c r="E230" s="219" t="s">
        <v>1</v>
      </c>
      <c r="F230" s="220" t="s">
        <v>325</v>
      </c>
      <c r="G230" s="218"/>
      <c r="H230" s="221">
        <v>2.42</v>
      </c>
      <c r="I230" s="222"/>
      <c r="J230" s="218"/>
      <c r="K230" s="218"/>
      <c r="L230" s="223"/>
      <c r="M230" s="224"/>
      <c r="N230" s="225"/>
      <c r="O230" s="225"/>
      <c r="P230" s="225"/>
      <c r="Q230" s="225"/>
      <c r="R230" s="225"/>
      <c r="S230" s="225"/>
      <c r="T230" s="226"/>
      <c r="AT230" s="227" t="s">
        <v>152</v>
      </c>
      <c r="AU230" s="227" t="s">
        <v>89</v>
      </c>
      <c r="AV230" s="14" t="s">
        <v>89</v>
      </c>
      <c r="AW230" s="14" t="s">
        <v>38</v>
      </c>
      <c r="AX230" s="14" t="s">
        <v>81</v>
      </c>
      <c r="AY230" s="227" t="s">
        <v>140</v>
      </c>
    </row>
    <row r="231" spans="1:65" s="15" customFormat="1" ht="11.25">
      <c r="B231" s="228"/>
      <c r="C231" s="229"/>
      <c r="D231" s="208" t="s">
        <v>152</v>
      </c>
      <c r="E231" s="230" t="s">
        <v>1</v>
      </c>
      <c r="F231" s="231" t="s">
        <v>155</v>
      </c>
      <c r="G231" s="229"/>
      <c r="H231" s="232">
        <v>2.42</v>
      </c>
      <c r="I231" s="233"/>
      <c r="J231" s="229"/>
      <c r="K231" s="229"/>
      <c r="L231" s="234"/>
      <c r="M231" s="235"/>
      <c r="N231" s="236"/>
      <c r="O231" s="236"/>
      <c r="P231" s="236"/>
      <c r="Q231" s="236"/>
      <c r="R231" s="236"/>
      <c r="S231" s="236"/>
      <c r="T231" s="237"/>
      <c r="AT231" s="238" t="s">
        <v>152</v>
      </c>
      <c r="AU231" s="238" t="s">
        <v>89</v>
      </c>
      <c r="AV231" s="15" t="s">
        <v>147</v>
      </c>
      <c r="AW231" s="15" t="s">
        <v>38</v>
      </c>
      <c r="AX231" s="15" t="s">
        <v>21</v>
      </c>
      <c r="AY231" s="238" t="s">
        <v>140</v>
      </c>
    </row>
    <row r="232" spans="1:65" s="2" customFormat="1" ht="33" customHeight="1">
      <c r="A232" s="34"/>
      <c r="B232" s="35"/>
      <c r="C232" s="192" t="s">
        <v>326</v>
      </c>
      <c r="D232" s="192" t="s">
        <v>143</v>
      </c>
      <c r="E232" s="193" t="s">
        <v>327</v>
      </c>
      <c r="F232" s="194" t="s">
        <v>328</v>
      </c>
      <c r="G232" s="195" t="s">
        <v>146</v>
      </c>
      <c r="H232" s="196">
        <v>2.2000000000000002</v>
      </c>
      <c r="I232" s="197"/>
      <c r="J232" s="198">
        <f>ROUND(I232*H232,2)</f>
        <v>0</v>
      </c>
      <c r="K232" s="199"/>
      <c r="L232" s="39"/>
      <c r="M232" s="200" t="s">
        <v>1</v>
      </c>
      <c r="N232" s="201" t="s">
        <v>46</v>
      </c>
      <c r="O232" s="71"/>
      <c r="P232" s="202">
        <f>O232*H232</f>
        <v>0</v>
      </c>
      <c r="Q232" s="202">
        <v>0</v>
      </c>
      <c r="R232" s="202">
        <f>Q232*H232</f>
        <v>0</v>
      </c>
      <c r="S232" s="202">
        <v>0</v>
      </c>
      <c r="T232" s="203">
        <f>S232*H232</f>
        <v>0</v>
      </c>
      <c r="U232" s="34"/>
      <c r="V232" s="34"/>
      <c r="W232" s="34"/>
      <c r="X232" s="34"/>
      <c r="Y232" s="34"/>
      <c r="Z232" s="34"/>
      <c r="AA232" s="34"/>
      <c r="AB232" s="34"/>
      <c r="AC232" s="34"/>
      <c r="AD232" s="34"/>
      <c r="AE232" s="34"/>
      <c r="AR232" s="204" t="s">
        <v>219</v>
      </c>
      <c r="AT232" s="204" t="s">
        <v>143</v>
      </c>
      <c r="AU232" s="204" t="s">
        <v>89</v>
      </c>
      <c r="AY232" s="17" t="s">
        <v>140</v>
      </c>
      <c r="BE232" s="205">
        <f>IF(N232="základní",J232,0)</f>
        <v>0</v>
      </c>
      <c r="BF232" s="205">
        <f>IF(N232="snížená",J232,0)</f>
        <v>0</v>
      </c>
      <c r="BG232" s="205">
        <f>IF(N232="zákl. přenesená",J232,0)</f>
        <v>0</v>
      </c>
      <c r="BH232" s="205">
        <f>IF(N232="sníž. přenesená",J232,0)</f>
        <v>0</v>
      </c>
      <c r="BI232" s="205">
        <f>IF(N232="nulová",J232,0)</f>
        <v>0</v>
      </c>
      <c r="BJ232" s="17" t="s">
        <v>21</v>
      </c>
      <c r="BK232" s="205">
        <f>ROUND(I232*H232,2)</f>
        <v>0</v>
      </c>
      <c r="BL232" s="17" t="s">
        <v>219</v>
      </c>
      <c r="BM232" s="204" t="s">
        <v>329</v>
      </c>
    </row>
    <row r="233" spans="1:65" s="2" customFormat="1" ht="16.5" customHeight="1">
      <c r="A233" s="34"/>
      <c r="B233" s="35"/>
      <c r="C233" s="239" t="s">
        <v>330</v>
      </c>
      <c r="D233" s="239" t="s">
        <v>268</v>
      </c>
      <c r="E233" s="240" t="s">
        <v>331</v>
      </c>
      <c r="F233" s="241" t="s">
        <v>332</v>
      </c>
      <c r="G233" s="242" t="s">
        <v>203</v>
      </c>
      <c r="H233" s="243">
        <v>2.42</v>
      </c>
      <c r="I233" s="244"/>
      <c r="J233" s="245">
        <f>ROUND(I233*H233,2)</f>
        <v>0</v>
      </c>
      <c r="K233" s="246"/>
      <c r="L233" s="247"/>
      <c r="M233" s="248" t="s">
        <v>1</v>
      </c>
      <c r="N233" s="249" t="s">
        <v>46</v>
      </c>
      <c r="O233" s="71"/>
      <c r="P233" s="202">
        <f>O233*H233</f>
        <v>0</v>
      </c>
      <c r="Q233" s="202">
        <v>2.9999999999999997E-4</v>
      </c>
      <c r="R233" s="202">
        <f>Q233*H233</f>
        <v>7.2599999999999987E-4</v>
      </c>
      <c r="S233" s="202">
        <v>0</v>
      </c>
      <c r="T233" s="203">
        <f>S233*H233</f>
        <v>0</v>
      </c>
      <c r="U233" s="34"/>
      <c r="V233" s="34"/>
      <c r="W233" s="34"/>
      <c r="X233" s="34"/>
      <c r="Y233" s="34"/>
      <c r="Z233" s="34"/>
      <c r="AA233" s="34"/>
      <c r="AB233" s="34"/>
      <c r="AC233" s="34"/>
      <c r="AD233" s="34"/>
      <c r="AE233" s="34"/>
      <c r="AR233" s="204" t="s">
        <v>271</v>
      </c>
      <c r="AT233" s="204" t="s">
        <v>268</v>
      </c>
      <c r="AU233" s="204" t="s">
        <v>89</v>
      </c>
      <c r="AY233" s="17" t="s">
        <v>140</v>
      </c>
      <c r="BE233" s="205">
        <f>IF(N233="základní",J233,0)</f>
        <v>0</v>
      </c>
      <c r="BF233" s="205">
        <f>IF(N233="snížená",J233,0)</f>
        <v>0</v>
      </c>
      <c r="BG233" s="205">
        <f>IF(N233="zákl. přenesená",J233,0)</f>
        <v>0</v>
      </c>
      <c r="BH233" s="205">
        <f>IF(N233="sníž. přenesená",J233,0)</f>
        <v>0</v>
      </c>
      <c r="BI233" s="205">
        <f>IF(N233="nulová",J233,0)</f>
        <v>0</v>
      </c>
      <c r="BJ233" s="17" t="s">
        <v>21</v>
      </c>
      <c r="BK233" s="205">
        <f>ROUND(I233*H233,2)</f>
        <v>0</v>
      </c>
      <c r="BL233" s="17" t="s">
        <v>219</v>
      </c>
      <c r="BM233" s="204" t="s">
        <v>333</v>
      </c>
    </row>
    <row r="234" spans="1:65" s="14" customFormat="1" ht="11.25">
      <c r="B234" s="217"/>
      <c r="C234" s="218"/>
      <c r="D234" s="208" t="s">
        <v>152</v>
      </c>
      <c r="E234" s="219" t="s">
        <v>1</v>
      </c>
      <c r="F234" s="220" t="s">
        <v>334</v>
      </c>
      <c r="G234" s="218"/>
      <c r="H234" s="221">
        <v>2.42</v>
      </c>
      <c r="I234" s="222"/>
      <c r="J234" s="218"/>
      <c r="K234" s="218"/>
      <c r="L234" s="223"/>
      <c r="M234" s="224"/>
      <c r="N234" s="225"/>
      <c r="O234" s="225"/>
      <c r="P234" s="225"/>
      <c r="Q234" s="225"/>
      <c r="R234" s="225"/>
      <c r="S234" s="225"/>
      <c r="T234" s="226"/>
      <c r="AT234" s="227" t="s">
        <v>152</v>
      </c>
      <c r="AU234" s="227" t="s">
        <v>89</v>
      </c>
      <c r="AV234" s="14" t="s">
        <v>89</v>
      </c>
      <c r="AW234" s="14" t="s">
        <v>38</v>
      </c>
      <c r="AX234" s="14" t="s">
        <v>21</v>
      </c>
      <c r="AY234" s="227" t="s">
        <v>140</v>
      </c>
    </row>
    <row r="235" spans="1:65" s="2" customFormat="1" ht="16.5" customHeight="1">
      <c r="A235" s="34"/>
      <c r="B235" s="35"/>
      <c r="C235" s="192" t="s">
        <v>335</v>
      </c>
      <c r="D235" s="192" t="s">
        <v>143</v>
      </c>
      <c r="E235" s="193" t="s">
        <v>336</v>
      </c>
      <c r="F235" s="194" t="s">
        <v>337</v>
      </c>
      <c r="G235" s="195" t="s">
        <v>203</v>
      </c>
      <c r="H235" s="196">
        <v>3.4</v>
      </c>
      <c r="I235" s="197"/>
      <c r="J235" s="198">
        <f>ROUND(I235*H235,2)</f>
        <v>0</v>
      </c>
      <c r="K235" s="199"/>
      <c r="L235" s="39"/>
      <c r="M235" s="200" t="s">
        <v>1</v>
      </c>
      <c r="N235" s="201" t="s">
        <v>46</v>
      </c>
      <c r="O235" s="71"/>
      <c r="P235" s="202">
        <f>O235*H235</f>
        <v>0</v>
      </c>
      <c r="Q235" s="202">
        <v>3.0000000000000001E-5</v>
      </c>
      <c r="R235" s="202">
        <f>Q235*H235</f>
        <v>1.02E-4</v>
      </c>
      <c r="S235" s="202">
        <v>0</v>
      </c>
      <c r="T235" s="203">
        <f>S235*H235</f>
        <v>0</v>
      </c>
      <c r="U235" s="34"/>
      <c r="V235" s="34"/>
      <c r="W235" s="34"/>
      <c r="X235" s="34"/>
      <c r="Y235" s="34"/>
      <c r="Z235" s="34"/>
      <c r="AA235" s="34"/>
      <c r="AB235" s="34"/>
      <c r="AC235" s="34"/>
      <c r="AD235" s="34"/>
      <c r="AE235" s="34"/>
      <c r="AR235" s="204" t="s">
        <v>219</v>
      </c>
      <c r="AT235" s="204" t="s">
        <v>143</v>
      </c>
      <c r="AU235" s="204" t="s">
        <v>89</v>
      </c>
      <c r="AY235" s="17" t="s">
        <v>140</v>
      </c>
      <c r="BE235" s="205">
        <f>IF(N235="základní",J235,0)</f>
        <v>0</v>
      </c>
      <c r="BF235" s="205">
        <f>IF(N235="snížená",J235,0)</f>
        <v>0</v>
      </c>
      <c r="BG235" s="205">
        <f>IF(N235="zákl. přenesená",J235,0)</f>
        <v>0</v>
      </c>
      <c r="BH235" s="205">
        <f>IF(N235="sníž. přenesená",J235,0)</f>
        <v>0</v>
      </c>
      <c r="BI235" s="205">
        <f>IF(N235="nulová",J235,0)</f>
        <v>0</v>
      </c>
      <c r="BJ235" s="17" t="s">
        <v>21</v>
      </c>
      <c r="BK235" s="205">
        <f>ROUND(I235*H235,2)</f>
        <v>0</v>
      </c>
      <c r="BL235" s="17" t="s">
        <v>219</v>
      </c>
      <c r="BM235" s="204" t="s">
        <v>338</v>
      </c>
    </row>
    <row r="236" spans="1:65" s="2" customFormat="1" ht="16.5" customHeight="1">
      <c r="A236" s="34"/>
      <c r="B236" s="35"/>
      <c r="C236" s="192" t="s">
        <v>339</v>
      </c>
      <c r="D236" s="192" t="s">
        <v>143</v>
      </c>
      <c r="E236" s="193" t="s">
        <v>340</v>
      </c>
      <c r="F236" s="194" t="s">
        <v>341</v>
      </c>
      <c r="G236" s="195" t="s">
        <v>276</v>
      </c>
      <c r="H236" s="250"/>
      <c r="I236" s="197"/>
      <c r="J236" s="198">
        <f>ROUND(I236*H236,2)</f>
        <v>0</v>
      </c>
      <c r="K236" s="199"/>
      <c r="L236" s="39"/>
      <c r="M236" s="200" t="s">
        <v>1</v>
      </c>
      <c r="N236" s="201" t="s">
        <v>46</v>
      </c>
      <c r="O236" s="71"/>
      <c r="P236" s="202">
        <f>O236*H236</f>
        <v>0</v>
      </c>
      <c r="Q236" s="202">
        <v>0</v>
      </c>
      <c r="R236" s="202">
        <f>Q236*H236</f>
        <v>0</v>
      </c>
      <c r="S236" s="202">
        <v>0</v>
      </c>
      <c r="T236" s="203">
        <f>S236*H236</f>
        <v>0</v>
      </c>
      <c r="U236" s="34"/>
      <c r="V236" s="34"/>
      <c r="W236" s="34"/>
      <c r="X236" s="34"/>
      <c r="Y236" s="34"/>
      <c r="Z236" s="34"/>
      <c r="AA236" s="34"/>
      <c r="AB236" s="34"/>
      <c r="AC236" s="34"/>
      <c r="AD236" s="34"/>
      <c r="AE236" s="34"/>
      <c r="AR236" s="204" t="s">
        <v>219</v>
      </c>
      <c r="AT236" s="204" t="s">
        <v>143</v>
      </c>
      <c r="AU236" s="204" t="s">
        <v>89</v>
      </c>
      <c r="AY236" s="17" t="s">
        <v>140</v>
      </c>
      <c r="BE236" s="205">
        <f>IF(N236="základní",J236,0)</f>
        <v>0</v>
      </c>
      <c r="BF236" s="205">
        <f>IF(N236="snížená",J236,0)</f>
        <v>0</v>
      </c>
      <c r="BG236" s="205">
        <f>IF(N236="zákl. přenesená",J236,0)</f>
        <v>0</v>
      </c>
      <c r="BH236" s="205">
        <f>IF(N236="sníž. přenesená",J236,0)</f>
        <v>0</v>
      </c>
      <c r="BI236" s="205">
        <f>IF(N236="nulová",J236,0)</f>
        <v>0</v>
      </c>
      <c r="BJ236" s="17" t="s">
        <v>21</v>
      </c>
      <c r="BK236" s="205">
        <f>ROUND(I236*H236,2)</f>
        <v>0</v>
      </c>
      <c r="BL236" s="17" t="s">
        <v>219</v>
      </c>
      <c r="BM236" s="204" t="s">
        <v>342</v>
      </c>
    </row>
    <row r="237" spans="1:65" s="12" customFormat="1" ht="22.9" customHeight="1">
      <c r="B237" s="176"/>
      <c r="C237" s="177"/>
      <c r="D237" s="178" t="s">
        <v>80</v>
      </c>
      <c r="E237" s="190" t="s">
        <v>343</v>
      </c>
      <c r="F237" s="190" t="s">
        <v>344</v>
      </c>
      <c r="G237" s="177"/>
      <c r="H237" s="177"/>
      <c r="I237" s="180"/>
      <c r="J237" s="191">
        <f>BK237</f>
        <v>0</v>
      </c>
      <c r="K237" s="177"/>
      <c r="L237" s="182"/>
      <c r="M237" s="183"/>
      <c r="N237" s="184"/>
      <c r="O237" s="184"/>
      <c r="P237" s="185">
        <f>SUM(P238:P243)</f>
        <v>0</v>
      </c>
      <c r="Q237" s="184"/>
      <c r="R237" s="185">
        <f>SUM(R238:R243)</f>
        <v>1.8400000000000001E-3</v>
      </c>
      <c r="S237" s="184"/>
      <c r="T237" s="186">
        <f>SUM(T238:T243)</f>
        <v>0</v>
      </c>
      <c r="AR237" s="187" t="s">
        <v>89</v>
      </c>
      <c r="AT237" s="188" t="s">
        <v>80</v>
      </c>
      <c r="AU237" s="188" t="s">
        <v>21</v>
      </c>
      <c r="AY237" s="187" t="s">
        <v>140</v>
      </c>
      <c r="BK237" s="189">
        <f>SUM(BK238:BK243)</f>
        <v>0</v>
      </c>
    </row>
    <row r="238" spans="1:65" s="2" customFormat="1" ht="21.75" customHeight="1">
      <c r="A238" s="34"/>
      <c r="B238" s="35"/>
      <c r="C238" s="192" t="s">
        <v>345</v>
      </c>
      <c r="D238" s="192" t="s">
        <v>143</v>
      </c>
      <c r="E238" s="193" t="s">
        <v>346</v>
      </c>
      <c r="F238" s="194" t="s">
        <v>347</v>
      </c>
      <c r="G238" s="195" t="s">
        <v>146</v>
      </c>
      <c r="H238" s="196">
        <v>4</v>
      </c>
      <c r="I238" s="197"/>
      <c r="J238" s="198">
        <f>ROUND(I238*H238,2)</f>
        <v>0</v>
      </c>
      <c r="K238" s="199"/>
      <c r="L238" s="39"/>
      <c r="M238" s="200" t="s">
        <v>1</v>
      </c>
      <c r="N238" s="201" t="s">
        <v>46</v>
      </c>
      <c r="O238" s="71"/>
      <c r="P238" s="202">
        <f>O238*H238</f>
        <v>0</v>
      </c>
      <c r="Q238" s="202">
        <v>8.0000000000000007E-5</v>
      </c>
      <c r="R238" s="202">
        <f>Q238*H238</f>
        <v>3.2000000000000003E-4</v>
      </c>
      <c r="S238" s="202">
        <v>0</v>
      </c>
      <c r="T238" s="203">
        <f>S238*H238</f>
        <v>0</v>
      </c>
      <c r="U238" s="34"/>
      <c r="V238" s="34"/>
      <c r="W238" s="34"/>
      <c r="X238" s="34"/>
      <c r="Y238" s="34"/>
      <c r="Z238" s="34"/>
      <c r="AA238" s="34"/>
      <c r="AB238" s="34"/>
      <c r="AC238" s="34"/>
      <c r="AD238" s="34"/>
      <c r="AE238" s="34"/>
      <c r="AR238" s="204" t="s">
        <v>219</v>
      </c>
      <c r="AT238" s="204" t="s">
        <v>143</v>
      </c>
      <c r="AU238" s="204" t="s">
        <v>89</v>
      </c>
      <c r="AY238" s="17" t="s">
        <v>140</v>
      </c>
      <c r="BE238" s="205">
        <f>IF(N238="základní",J238,0)</f>
        <v>0</v>
      </c>
      <c r="BF238" s="205">
        <f>IF(N238="snížená",J238,0)</f>
        <v>0</v>
      </c>
      <c r="BG238" s="205">
        <f>IF(N238="zákl. přenesená",J238,0)</f>
        <v>0</v>
      </c>
      <c r="BH238" s="205">
        <f>IF(N238="sníž. přenesená",J238,0)</f>
        <v>0</v>
      </c>
      <c r="BI238" s="205">
        <f>IF(N238="nulová",J238,0)</f>
        <v>0</v>
      </c>
      <c r="BJ238" s="17" t="s">
        <v>21</v>
      </c>
      <c r="BK238" s="205">
        <f>ROUND(I238*H238,2)</f>
        <v>0</v>
      </c>
      <c r="BL238" s="17" t="s">
        <v>219</v>
      </c>
      <c r="BM238" s="204" t="s">
        <v>348</v>
      </c>
    </row>
    <row r="239" spans="1:65" s="14" customFormat="1" ht="11.25">
      <c r="B239" s="217"/>
      <c r="C239" s="218"/>
      <c r="D239" s="208" t="s">
        <v>152</v>
      </c>
      <c r="E239" s="219" t="s">
        <v>1</v>
      </c>
      <c r="F239" s="220" t="s">
        <v>349</v>
      </c>
      <c r="G239" s="218"/>
      <c r="H239" s="221">
        <v>4</v>
      </c>
      <c r="I239" s="222"/>
      <c r="J239" s="218"/>
      <c r="K239" s="218"/>
      <c r="L239" s="223"/>
      <c r="M239" s="224"/>
      <c r="N239" s="225"/>
      <c r="O239" s="225"/>
      <c r="P239" s="225"/>
      <c r="Q239" s="225"/>
      <c r="R239" s="225"/>
      <c r="S239" s="225"/>
      <c r="T239" s="226"/>
      <c r="AT239" s="227" t="s">
        <v>152</v>
      </c>
      <c r="AU239" s="227" t="s">
        <v>89</v>
      </c>
      <c r="AV239" s="14" t="s">
        <v>89</v>
      </c>
      <c r="AW239" s="14" t="s">
        <v>38</v>
      </c>
      <c r="AX239" s="14" t="s">
        <v>81</v>
      </c>
      <c r="AY239" s="227" t="s">
        <v>140</v>
      </c>
    </row>
    <row r="240" spans="1:65" s="15" customFormat="1" ht="11.25">
      <c r="B240" s="228"/>
      <c r="C240" s="229"/>
      <c r="D240" s="208" t="s">
        <v>152</v>
      </c>
      <c r="E240" s="230" t="s">
        <v>1</v>
      </c>
      <c r="F240" s="231" t="s">
        <v>155</v>
      </c>
      <c r="G240" s="229"/>
      <c r="H240" s="232">
        <v>4</v>
      </c>
      <c r="I240" s="233"/>
      <c r="J240" s="229"/>
      <c r="K240" s="229"/>
      <c r="L240" s="234"/>
      <c r="M240" s="235"/>
      <c r="N240" s="236"/>
      <c r="O240" s="236"/>
      <c r="P240" s="236"/>
      <c r="Q240" s="236"/>
      <c r="R240" s="236"/>
      <c r="S240" s="236"/>
      <c r="T240" s="237"/>
      <c r="AT240" s="238" t="s">
        <v>152</v>
      </c>
      <c r="AU240" s="238" t="s">
        <v>89</v>
      </c>
      <c r="AV240" s="15" t="s">
        <v>147</v>
      </c>
      <c r="AW240" s="15" t="s">
        <v>38</v>
      </c>
      <c r="AX240" s="15" t="s">
        <v>21</v>
      </c>
      <c r="AY240" s="238" t="s">
        <v>140</v>
      </c>
    </row>
    <row r="241" spans="1:65" s="2" customFormat="1" ht="21.75" customHeight="1">
      <c r="A241" s="34"/>
      <c r="B241" s="35"/>
      <c r="C241" s="192" t="s">
        <v>350</v>
      </c>
      <c r="D241" s="192" t="s">
        <v>143</v>
      </c>
      <c r="E241" s="193" t="s">
        <v>351</v>
      </c>
      <c r="F241" s="194" t="s">
        <v>352</v>
      </c>
      <c r="G241" s="195" t="s">
        <v>146</v>
      </c>
      <c r="H241" s="196">
        <v>4</v>
      </c>
      <c r="I241" s="197"/>
      <c r="J241" s="198">
        <f>ROUND(I241*H241,2)</f>
        <v>0</v>
      </c>
      <c r="K241" s="199"/>
      <c r="L241" s="39"/>
      <c r="M241" s="200" t="s">
        <v>1</v>
      </c>
      <c r="N241" s="201" t="s">
        <v>46</v>
      </c>
      <c r="O241" s="71"/>
      <c r="P241" s="202">
        <f>O241*H241</f>
        <v>0</v>
      </c>
      <c r="Q241" s="202">
        <v>1.3999999999999999E-4</v>
      </c>
      <c r="R241" s="202">
        <f>Q241*H241</f>
        <v>5.5999999999999995E-4</v>
      </c>
      <c r="S241" s="202">
        <v>0</v>
      </c>
      <c r="T241" s="203">
        <f>S241*H241</f>
        <v>0</v>
      </c>
      <c r="U241" s="34"/>
      <c r="V241" s="34"/>
      <c r="W241" s="34"/>
      <c r="X241" s="34"/>
      <c r="Y241" s="34"/>
      <c r="Z241" s="34"/>
      <c r="AA241" s="34"/>
      <c r="AB241" s="34"/>
      <c r="AC241" s="34"/>
      <c r="AD241" s="34"/>
      <c r="AE241" s="34"/>
      <c r="AR241" s="204" t="s">
        <v>219</v>
      </c>
      <c r="AT241" s="204" t="s">
        <v>143</v>
      </c>
      <c r="AU241" s="204" t="s">
        <v>89</v>
      </c>
      <c r="AY241" s="17" t="s">
        <v>140</v>
      </c>
      <c r="BE241" s="205">
        <f>IF(N241="základní",J241,0)</f>
        <v>0</v>
      </c>
      <c r="BF241" s="205">
        <f>IF(N241="snížená",J241,0)</f>
        <v>0</v>
      </c>
      <c r="BG241" s="205">
        <f>IF(N241="zákl. přenesená",J241,0)</f>
        <v>0</v>
      </c>
      <c r="BH241" s="205">
        <f>IF(N241="sníž. přenesená",J241,0)</f>
        <v>0</v>
      </c>
      <c r="BI241" s="205">
        <f>IF(N241="nulová",J241,0)</f>
        <v>0</v>
      </c>
      <c r="BJ241" s="17" t="s">
        <v>21</v>
      </c>
      <c r="BK241" s="205">
        <f>ROUND(I241*H241,2)</f>
        <v>0</v>
      </c>
      <c r="BL241" s="17" t="s">
        <v>219</v>
      </c>
      <c r="BM241" s="204" t="s">
        <v>353</v>
      </c>
    </row>
    <row r="242" spans="1:65" s="2" customFormat="1" ht="21.75" customHeight="1">
      <c r="A242" s="34"/>
      <c r="B242" s="35"/>
      <c r="C242" s="192" t="s">
        <v>354</v>
      </c>
      <c r="D242" s="192" t="s">
        <v>143</v>
      </c>
      <c r="E242" s="193" t="s">
        <v>355</v>
      </c>
      <c r="F242" s="194" t="s">
        <v>356</v>
      </c>
      <c r="G242" s="195" t="s">
        <v>146</v>
      </c>
      <c r="H242" s="196">
        <v>8</v>
      </c>
      <c r="I242" s="197"/>
      <c r="J242" s="198">
        <f>ROUND(I242*H242,2)</f>
        <v>0</v>
      </c>
      <c r="K242" s="199"/>
      <c r="L242" s="39"/>
      <c r="M242" s="200" t="s">
        <v>1</v>
      </c>
      <c r="N242" s="201" t="s">
        <v>46</v>
      </c>
      <c r="O242" s="71"/>
      <c r="P242" s="202">
        <f>O242*H242</f>
        <v>0</v>
      </c>
      <c r="Q242" s="202">
        <v>1.2E-4</v>
      </c>
      <c r="R242" s="202">
        <f>Q242*H242</f>
        <v>9.6000000000000002E-4</v>
      </c>
      <c r="S242" s="202">
        <v>0</v>
      </c>
      <c r="T242" s="203">
        <f>S242*H242</f>
        <v>0</v>
      </c>
      <c r="U242" s="34"/>
      <c r="V242" s="34"/>
      <c r="W242" s="34"/>
      <c r="X242" s="34"/>
      <c r="Y242" s="34"/>
      <c r="Z242" s="34"/>
      <c r="AA242" s="34"/>
      <c r="AB242" s="34"/>
      <c r="AC242" s="34"/>
      <c r="AD242" s="34"/>
      <c r="AE242" s="34"/>
      <c r="AR242" s="204" t="s">
        <v>219</v>
      </c>
      <c r="AT242" s="204" t="s">
        <v>143</v>
      </c>
      <c r="AU242" s="204" t="s">
        <v>89</v>
      </c>
      <c r="AY242" s="17" t="s">
        <v>140</v>
      </c>
      <c r="BE242" s="205">
        <f>IF(N242="základní",J242,0)</f>
        <v>0</v>
      </c>
      <c r="BF242" s="205">
        <f>IF(N242="snížená",J242,0)</f>
        <v>0</v>
      </c>
      <c r="BG242" s="205">
        <f>IF(N242="zákl. přenesená",J242,0)</f>
        <v>0</v>
      </c>
      <c r="BH242" s="205">
        <f>IF(N242="sníž. přenesená",J242,0)</f>
        <v>0</v>
      </c>
      <c r="BI242" s="205">
        <f>IF(N242="nulová",J242,0)</f>
        <v>0</v>
      </c>
      <c r="BJ242" s="17" t="s">
        <v>21</v>
      </c>
      <c r="BK242" s="205">
        <f>ROUND(I242*H242,2)</f>
        <v>0</v>
      </c>
      <c r="BL242" s="17" t="s">
        <v>219</v>
      </c>
      <c r="BM242" s="204" t="s">
        <v>357</v>
      </c>
    </row>
    <row r="243" spans="1:65" s="14" customFormat="1" ht="11.25">
      <c r="B243" s="217"/>
      <c r="C243" s="218"/>
      <c r="D243" s="208" t="s">
        <v>152</v>
      </c>
      <c r="E243" s="219" t="s">
        <v>1</v>
      </c>
      <c r="F243" s="220" t="s">
        <v>358</v>
      </c>
      <c r="G243" s="218"/>
      <c r="H243" s="221">
        <v>8</v>
      </c>
      <c r="I243" s="222"/>
      <c r="J243" s="218"/>
      <c r="K243" s="218"/>
      <c r="L243" s="223"/>
      <c r="M243" s="224"/>
      <c r="N243" s="225"/>
      <c r="O243" s="225"/>
      <c r="P243" s="225"/>
      <c r="Q243" s="225"/>
      <c r="R243" s="225"/>
      <c r="S243" s="225"/>
      <c r="T243" s="226"/>
      <c r="AT243" s="227" t="s">
        <v>152</v>
      </c>
      <c r="AU243" s="227" t="s">
        <v>89</v>
      </c>
      <c r="AV243" s="14" t="s">
        <v>89</v>
      </c>
      <c r="AW243" s="14" t="s">
        <v>38</v>
      </c>
      <c r="AX243" s="14" t="s">
        <v>21</v>
      </c>
      <c r="AY243" s="227" t="s">
        <v>140</v>
      </c>
    </row>
    <row r="244" spans="1:65" s="12" customFormat="1" ht="22.9" customHeight="1">
      <c r="B244" s="176"/>
      <c r="C244" s="177"/>
      <c r="D244" s="178" t="s">
        <v>80</v>
      </c>
      <c r="E244" s="190" t="s">
        <v>359</v>
      </c>
      <c r="F244" s="190" t="s">
        <v>360</v>
      </c>
      <c r="G244" s="177"/>
      <c r="H244" s="177"/>
      <c r="I244" s="180"/>
      <c r="J244" s="191">
        <f>BK244</f>
        <v>0</v>
      </c>
      <c r="K244" s="177"/>
      <c r="L244" s="182"/>
      <c r="M244" s="183"/>
      <c r="N244" s="184"/>
      <c r="O244" s="184"/>
      <c r="P244" s="185">
        <f>SUM(P245:P278)</f>
        <v>0</v>
      </c>
      <c r="Q244" s="184"/>
      <c r="R244" s="185">
        <f>SUM(R245:R278)</f>
        <v>0.15489251440000001</v>
      </c>
      <c r="S244" s="184"/>
      <c r="T244" s="186">
        <f>SUM(T245:T278)</f>
        <v>3.226387E-2</v>
      </c>
      <c r="AR244" s="187" t="s">
        <v>89</v>
      </c>
      <c r="AT244" s="188" t="s">
        <v>80</v>
      </c>
      <c r="AU244" s="188" t="s">
        <v>21</v>
      </c>
      <c r="AY244" s="187" t="s">
        <v>140</v>
      </c>
      <c r="BK244" s="189">
        <f>SUM(BK245:BK278)</f>
        <v>0</v>
      </c>
    </row>
    <row r="245" spans="1:65" s="2" customFormat="1" ht="21.75" customHeight="1">
      <c r="A245" s="34"/>
      <c r="B245" s="35"/>
      <c r="C245" s="192" t="s">
        <v>361</v>
      </c>
      <c r="D245" s="192" t="s">
        <v>143</v>
      </c>
      <c r="E245" s="193" t="s">
        <v>362</v>
      </c>
      <c r="F245" s="194" t="s">
        <v>363</v>
      </c>
      <c r="G245" s="195" t="s">
        <v>146</v>
      </c>
      <c r="H245" s="196">
        <v>104.077</v>
      </c>
      <c r="I245" s="197"/>
      <c r="J245" s="198">
        <f>ROUND(I245*H245,2)</f>
        <v>0</v>
      </c>
      <c r="K245" s="199"/>
      <c r="L245" s="39"/>
      <c r="M245" s="200" t="s">
        <v>1</v>
      </c>
      <c r="N245" s="201" t="s">
        <v>46</v>
      </c>
      <c r="O245" s="71"/>
      <c r="P245" s="202">
        <f>O245*H245</f>
        <v>0</v>
      </c>
      <c r="Q245" s="202">
        <v>1E-3</v>
      </c>
      <c r="R245" s="202">
        <f>Q245*H245</f>
        <v>0.104077</v>
      </c>
      <c r="S245" s="202">
        <v>3.1E-4</v>
      </c>
      <c r="T245" s="203">
        <f>S245*H245</f>
        <v>3.226387E-2</v>
      </c>
      <c r="U245" s="34"/>
      <c r="V245" s="34"/>
      <c r="W245" s="34"/>
      <c r="X245" s="34"/>
      <c r="Y245" s="34"/>
      <c r="Z245" s="34"/>
      <c r="AA245" s="34"/>
      <c r="AB245" s="34"/>
      <c r="AC245" s="34"/>
      <c r="AD245" s="34"/>
      <c r="AE245" s="34"/>
      <c r="AR245" s="204" t="s">
        <v>219</v>
      </c>
      <c r="AT245" s="204" t="s">
        <v>143</v>
      </c>
      <c r="AU245" s="204" t="s">
        <v>89</v>
      </c>
      <c r="AY245" s="17" t="s">
        <v>140</v>
      </c>
      <c r="BE245" s="205">
        <f>IF(N245="základní",J245,0)</f>
        <v>0</v>
      </c>
      <c r="BF245" s="205">
        <f>IF(N245="snížená",J245,0)</f>
        <v>0</v>
      </c>
      <c r="BG245" s="205">
        <f>IF(N245="zákl. přenesená",J245,0)</f>
        <v>0</v>
      </c>
      <c r="BH245" s="205">
        <f>IF(N245="sníž. přenesená",J245,0)</f>
        <v>0</v>
      </c>
      <c r="BI245" s="205">
        <f>IF(N245="nulová",J245,0)</f>
        <v>0</v>
      </c>
      <c r="BJ245" s="17" t="s">
        <v>21</v>
      </c>
      <c r="BK245" s="205">
        <f>ROUND(I245*H245,2)</f>
        <v>0</v>
      </c>
      <c r="BL245" s="17" t="s">
        <v>219</v>
      </c>
      <c r="BM245" s="204" t="s">
        <v>364</v>
      </c>
    </row>
    <row r="246" spans="1:65" s="13" customFormat="1" ht="11.25">
      <c r="B246" s="206"/>
      <c r="C246" s="207"/>
      <c r="D246" s="208" t="s">
        <v>152</v>
      </c>
      <c r="E246" s="209" t="s">
        <v>1</v>
      </c>
      <c r="F246" s="210" t="s">
        <v>153</v>
      </c>
      <c r="G246" s="207"/>
      <c r="H246" s="209" t="s">
        <v>1</v>
      </c>
      <c r="I246" s="211"/>
      <c r="J246" s="207"/>
      <c r="K246" s="207"/>
      <c r="L246" s="212"/>
      <c r="M246" s="213"/>
      <c r="N246" s="214"/>
      <c r="O246" s="214"/>
      <c r="P246" s="214"/>
      <c r="Q246" s="214"/>
      <c r="R246" s="214"/>
      <c r="S246" s="214"/>
      <c r="T246" s="215"/>
      <c r="AT246" s="216" t="s">
        <v>152</v>
      </c>
      <c r="AU246" s="216" t="s">
        <v>89</v>
      </c>
      <c r="AV246" s="13" t="s">
        <v>21</v>
      </c>
      <c r="AW246" s="13" t="s">
        <v>38</v>
      </c>
      <c r="AX246" s="13" t="s">
        <v>81</v>
      </c>
      <c r="AY246" s="216" t="s">
        <v>140</v>
      </c>
    </row>
    <row r="247" spans="1:65" s="14" customFormat="1" ht="11.25">
      <c r="B247" s="217"/>
      <c r="C247" s="218"/>
      <c r="D247" s="208" t="s">
        <v>152</v>
      </c>
      <c r="E247" s="219" t="s">
        <v>1</v>
      </c>
      <c r="F247" s="220" t="s">
        <v>154</v>
      </c>
      <c r="G247" s="218"/>
      <c r="H247" s="221">
        <v>3.35</v>
      </c>
      <c r="I247" s="222"/>
      <c r="J247" s="218"/>
      <c r="K247" s="218"/>
      <c r="L247" s="223"/>
      <c r="M247" s="224"/>
      <c r="N247" s="225"/>
      <c r="O247" s="225"/>
      <c r="P247" s="225"/>
      <c r="Q247" s="225"/>
      <c r="R247" s="225"/>
      <c r="S247" s="225"/>
      <c r="T247" s="226"/>
      <c r="AT247" s="227" t="s">
        <v>152</v>
      </c>
      <c r="AU247" s="227" t="s">
        <v>89</v>
      </c>
      <c r="AV247" s="14" t="s">
        <v>89</v>
      </c>
      <c r="AW247" s="14" t="s">
        <v>38</v>
      </c>
      <c r="AX247" s="14" t="s">
        <v>81</v>
      </c>
      <c r="AY247" s="227" t="s">
        <v>140</v>
      </c>
    </row>
    <row r="248" spans="1:65" s="13" customFormat="1" ht="11.25">
      <c r="B248" s="206"/>
      <c r="C248" s="207"/>
      <c r="D248" s="208" t="s">
        <v>152</v>
      </c>
      <c r="E248" s="209" t="s">
        <v>1</v>
      </c>
      <c r="F248" s="210" t="s">
        <v>164</v>
      </c>
      <c r="G248" s="207"/>
      <c r="H248" s="209" t="s">
        <v>1</v>
      </c>
      <c r="I248" s="211"/>
      <c r="J248" s="207"/>
      <c r="K248" s="207"/>
      <c r="L248" s="212"/>
      <c r="M248" s="213"/>
      <c r="N248" s="214"/>
      <c r="O248" s="214"/>
      <c r="P248" s="214"/>
      <c r="Q248" s="214"/>
      <c r="R248" s="214"/>
      <c r="S248" s="214"/>
      <c r="T248" s="215"/>
      <c r="AT248" s="216" t="s">
        <v>152</v>
      </c>
      <c r="AU248" s="216" t="s">
        <v>89</v>
      </c>
      <c r="AV248" s="13" t="s">
        <v>21</v>
      </c>
      <c r="AW248" s="13" t="s">
        <v>38</v>
      </c>
      <c r="AX248" s="13" t="s">
        <v>81</v>
      </c>
      <c r="AY248" s="216" t="s">
        <v>140</v>
      </c>
    </row>
    <row r="249" spans="1:65" s="14" customFormat="1" ht="11.25">
      <c r="B249" s="217"/>
      <c r="C249" s="218"/>
      <c r="D249" s="208" t="s">
        <v>152</v>
      </c>
      <c r="E249" s="219" t="s">
        <v>1</v>
      </c>
      <c r="F249" s="220" t="s">
        <v>165</v>
      </c>
      <c r="G249" s="218"/>
      <c r="H249" s="221">
        <v>86.626999999999995</v>
      </c>
      <c r="I249" s="222"/>
      <c r="J249" s="218"/>
      <c r="K249" s="218"/>
      <c r="L249" s="223"/>
      <c r="M249" s="224"/>
      <c r="N249" s="225"/>
      <c r="O249" s="225"/>
      <c r="P249" s="225"/>
      <c r="Q249" s="225"/>
      <c r="R249" s="225"/>
      <c r="S249" s="225"/>
      <c r="T249" s="226"/>
      <c r="AT249" s="227" t="s">
        <v>152</v>
      </c>
      <c r="AU249" s="227" t="s">
        <v>89</v>
      </c>
      <c r="AV249" s="14" t="s">
        <v>89</v>
      </c>
      <c r="AW249" s="14" t="s">
        <v>38</v>
      </c>
      <c r="AX249" s="14" t="s">
        <v>81</v>
      </c>
      <c r="AY249" s="227" t="s">
        <v>140</v>
      </c>
    </row>
    <row r="250" spans="1:65" s="13" customFormat="1" ht="11.25">
      <c r="B250" s="206"/>
      <c r="C250" s="207"/>
      <c r="D250" s="208" t="s">
        <v>152</v>
      </c>
      <c r="E250" s="209" t="s">
        <v>1</v>
      </c>
      <c r="F250" s="210" t="s">
        <v>365</v>
      </c>
      <c r="G250" s="207"/>
      <c r="H250" s="209" t="s">
        <v>1</v>
      </c>
      <c r="I250" s="211"/>
      <c r="J250" s="207"/>
      <c r="K250" s="207"/>
      <c r="L250" s="212"/>
      <c r="M250" s="213"/>
      <c r="N250" s="214"/>
      <c r="O250" s="214"/>
      <c r="P250" s="214"/>
      <c r="Q250" s="214"/>
      <c r="R250" s="214"/>
      <c r="S250" s="214"/>
      <c r="T250" s="215"/>
      <c r="AT250" s="216" t="s">
        <v>152</v>
      </c>
      <c r="AU250" s="216" t="s">
        <v>89</v>
      </c>
      <c r="AV250" s="13" t="s">
        <v>21</v>
      </c>
      <c r="AW250" s="13" t="s">
        <v>38</v>
      </c>
      <c r="AX250" s="13" t="s">
        <v>81</v>
      </c>
      <c r="AY250" s="216" t="s">
        <v>140</v>
      </c>
    </row>
    <row r="251" spans="1:65" s="14" customFormat="1" ht="11.25">
      <c r="B251" s="217"/>
      <c r="C251" s="218"/>
      <c r="D251" s="208" t="s">
        <v>152</v>
      </c>
      <c r="E251" s="219" t="s">
        <v>1</v>
      </c>
      <c r="F251" s="220" t="s">
        <v>366</v>
      </c>
      <c r="G251" s="218"/>
      <c r="H251" s="221">
        <v>11.1</v>
      </c>
      <c r="I251" s="222"/>
      <c r="J251" s="218"/>
      <c r="K251" s="218"/>
      <c r="L251" s="223"/>
      <c r="M251" s="224"/>
      <c r="N251" s="225"/>
      <c r="O251" s="225"/>
      <c r="P251" s="225"/>
      <c r="Q251" s="225"/>
      <c r="R251" s="225"/>
      <c r="S251" s="225"/>
      <c r="T251" s="226"/>
      <c r="AT251" s="227" t="s">
        <v>152</v>
      </c>
      <c r="AU251" s="227" t="s">
        <v>89</v>
      </c>
      <c r="AV251" s="14" t="s">
        <v>89</v>
      </c>
      <c r="AW251" s="14" t="s">
        <v>38</v>
      </c>
      <c r="AX251" s="14" t="s">
        <v>81</v>
      </c>
      <c r="AY251" s="227" t="s">
        <v>140</v>
      </c>
    </row>
    <row r="252" spans="1:65" s="13" customFormat="1" ht="11.25">
      <c r="B252" s="206"/>
      <c r="C252" s="207"/>
      <c r="D252" s="208" t="s">
        <v>152</v>
      </c>
      <c r="E252" s="209" t="s">
        <v>1</v>
      </c>
      <c r="F252" s="210" t="s">
        <v>367</v>
      </c>
      <c r="G252" s="207"/>
      <c r="H252" s="209" t="s">
        <v>1</v>
      </c>
      <c r="I252" s="211"/>
      <c r="J252" s="207"/>
      <c r="K252" s="207"/>
      <c r="L252" s="212"/>
      <c r="M252" s="213"/>
      <c r="N252" s="214"/>
      <c r="O252" s="214"/>
      <c r="P252" s="214"/>
      <c r="Q252" s="214"/>
      <c r="R252" s="214"/>
      <c r="S252" s="214"/>
      <c r="T252" s="215"/>
      <c r="AT252" s="216" t="s">
        <v>152</v>
      </c>
      <c r="AU252" s="216" t="s">
        <v>89</v>
      </c>
      <c r="AV252" s="13" t="s">
        <v>21</v>
      </c>
      <c r="AW252" s="13" t="s">
        <v>38</v>
      </c>
      <c r="AX252" s="13" t="s">
        <v>81</v>
      </c>
      <c r="AY252" s="216" t="s">
        <v>140</v>
      </c>
    </row>
    <row r="253" spans="1:65" s="14" customFormat="1" ht="11.25">
      <c r="B253" s="217"/>
      <c r="C253" s="218"/>
      <c r="D253" s="208" t="s">
        <v>152</v>
      </c>
      <c r="E253" s="219" t="s">
        <v>1</v>
      </c>
      <c r="F253" s="220" t="s">
        <v>368</v>
      </c>
      <c r="G253" s="218"/>
      <c r="H253" s="221">
        <v>3</v>
      </c>
      <c r="I253" s="222"/>
      <c r="J253" s="218"/>
      <c r="K253" s="218"/>
      <c r="L253" s="223"/>
      <c r="M253" s="224"/>
      <c r="N253" s="225"/>
      <c r="O253" s="225"/>
      <c r="P253" s="225"/>
      <c r="Q253" s="225"/>
      <c r="R253" s="225"/>
      <c r="S253" s="225"/>
      <c r="T253" s="226"/>
      <c r="AT253" s="227" t="s">
        <v>152</v>
      </c>
      <c r="AU253" s="227" t="s">
        <v>89</v>
      </c>
      <c r="AV253" s="14" t="s">
        <v>89</v>
      </c>
      <c r="AW253" s="14" t="s">
        <v>38</v>
      </c>
      <c r="AX253" s="14" t="s">
        <v>81</v>
      </c>
      <c r="AY253" s="227" t="s">
        <v>140</v>
      </c>
    </row>
    <row r="254" spans="1:65" s="15" customFormat="1" ht="11.25">
      <c r="B254" s="228"/>
      <c r="C254" s="229"/>
      <c r="D254" s="208" t="s">
        <v>152</v>
      </c>
      <c r="E254" s="230" t="s">
        <v>1</v>
      </c>
      <c r="F254" s="231" t="s">
        <v>155</v>
      </c>
      <c r="G254" s="229"/>
      <c r="H254" s="232">
        <v>104.077</v>
      </c>
      <c r="I254" s="233"/>
      <c r="J254" s="229"/>
      <c r="K254" s="229"/>
      <c r="L254" s="234"/>
      <c r="M254" s="235"/>
      <c r="N254" s="236"/>
      <c r="O254" s="236"/>
      <c r="P254" s="236"/>
      <c r="Q254" s="236"/>
      <c r="R254" s="236"/>
      <c r="S254" s="236"/>
      <c r="T254" s="237"/>
      <c r="AT254" s="238" t="s">
        <v>152</v>
      </c>
      <c r="AU254" s="238" t="s">
        <v>89</v>
      </c>
      <c r="AV254" s="15" t="s">
        <v>147</v>
      </c>
      <c r="AW254" s="15" t="s">
        <v>38</v>
      </c>
      <c r="AX254" s="15" t="s">
        <v>21</v>
      </c>
      <c r="AY254" s="238" t="s">
        <v>140</v>
      </c>
    </row>
    <row r="255" spans="1:65" s="2" customFormat="1" ht="21.75" customHeight="1">
      <c r="A255" s="34"/>
      <c r="B255" s="35"/>
      <c r="C255" s="192" t="s">
        <v>369</v>
      </c>
      <c r="D255" s="192" t="s">
        <v>143</v>
      </c>
      <c r="E255" s="193" t="s">
        <v>370</v>
      </c>
      <c r="F255" s="194" t="s">
        <v>371</v>
      </c>
      <c r="G255" s="195" t="s">
        <v>146</v>
      </c>
      <c r="H255" s="196">
        <v>104.077</v>
      </c>
      <c r="I255" s="197"/>
      <c r="J255" s="198">
        <f>ROUND(I255*H255,2)</f>
        <v>0</v>
      </c>
      <c r="K255" s="199"/>
      <c r="L255" s="39"/>
      <c r="M255" s="200" t="s">
        <v>1</v>
      </c>
      <c r="N255" s="201" t="s">
        <v>46</v>
      </c>
      <c r="O255" s="71"/>
      <c r="P255" s="202">
        <f>O255*H255</f>
        <v>0</v>
      </c>
      <c r="Q255" s="202">
        <v>2.0120000000000001E-4</v>
      </c>
      <c r="R255" s="202">
        <f>Q255*H255</f>
        <v>2.0940292400000001E-2</v>
      </c>
      <c r="S255" s="202">
        <v>0</v>
      </c>
      <c r="T255" s="203">
        <f>S255*H255</f>
        <v>0</v>
      </c>
      <c r="U255" s="34"/>
      <c r="V255" s="34"/>
      <c r="W255" s="34"/>
      <c r="X255" s="34"/>
      <c r="Y255" s="34"/>
      <c r="Z255" s="34"/>
      <c r="AA255" s="34"/>
      <c r="AB255" s="34"/>
      <c r="AC255" s="34"/>
      <c r="AD255" s="34"/>
      <c r="AE255" s="34"/>
      <c r="AR255" s="204" t="s">
        <v>219</v>
      </c>
      <c r="AT255" s="204" t="s">
        <v>143</v>
      </c>
      <c r="AU255" s="204" t="s">
        <v>89</v>
      </c>
      <c r="AY255" s="17" t="s">
        <v>140</v>
      </c>
      <c r="BE255" s="205">
        <f>IF(N255="základní",J255,0)</f>
        <v>0</v>
      </c>
      <c r="BF255" s="205">
        <f>IF(N255="snížená",J255,0)</f>
        <v>0</v>
      </c>
      <c r="BG255" s="205">
        <f>IF(N255="zákl. přenesená",J255,0)</f>
        <v>0</v>
      </c>
      <c r="BH255" s="205">
        <f>IF(N255="sníž. přenesená",J255,0)</f>
        <v>0</v>
      </c>
      <c r="BI255" s="205">
        <f>IF(N255="nulová",J255,0)</f>
        <v>0</v>
      </c>
      <c r="BJ255" s="17" t="s">
        <v>21</v>
      </c>
      <c r="BK255" s="205">
        <f>ROUND(I255*H255,2)</f>
        <v>0</v>
      </c>
      <c r="BL255" s="17" t="s">
        <v>219</v>
      </c>
      <c r="BM255" s="204" t="s">
        <v>372</v>
      </c>
    </row>
    <row r="256" spans="1:65" s="13" customFormat="1" ht="11.25">
      <c r="B256" s="206"/>
      <c r="C256" s="207"/>
      <c r="D256" s="208" t="s">
        <v>152</v>
      </c>
      <c r="E256" s="209" t="s">
        <v>1</v>
      </c>
      <c r="F256" s="210" t="s">
        <v>153</v>
      </c>
      <c r="G256" s="207"/>
      <c r="H256" s="209" t="s">
        <v>1</v>
      </c>
      <c r="I256" s="211"/>
      <c r="J256" s="207"/>
      <c r="K256" s="207"/>
      <c r="L256" s="212"/>
      <c r="M256" s="213"/>
      <c r="N256" s="214"/>
      <c r="O256" s="214"/>
      <c r="P256" s="214"/>
      <c r="Q256" s="214"/>
      <c r="R256" s="214"/>
      <c r="S256" s="214"/>
      <c r="T256" s="215"/>
      <c r="AT256" s="216" t="s">
        <v>152</v>
      </c>
      <c r="AU256" s="216" t="s">
        <v>89</v>
      </c>
      <c r="AV256" s="13" t="s">
        <v>21</v>
      </c>
      <c r="AW256" s="13" t="s">
        <v>38</v>
      </c>
      <c r="AX256" s="13" t="s">
        <v>81</v>
      </c>
      <c r="AY256" s="216" t="s">
        <v>140</v>
      </c>
    </row>
    <row r="257" spans="1:65" s="14" customFormat="1" ht="11.25">
      <c r="B257" s="217"/>
      <c r="C257" s="218"/>
      <c r="D257" s="208" t="s">
        <v>152</v>
      </c>
      <c r="E257" s="219" t="s">
        <v>1</v>
      </c>
      <c r="F257" s="220" t="s">
        <v>154</v>
      </c>
      <c r="G257" s="218"/>
      <c r="H257" s="221">
        <v>3.35</v>
      </c>
      <c r="I257" s="222"/>
      <c r="J257" s="218"/>
      <c r="K257" s="218"/>
      <c r="L257" s="223"/>
      <c r="M257" s="224"/>
      <c r="N257" s="225"/>
      <c r="O257" s="225"/>
      <c r="P257" s="225"/>
      <c r="Q257" s="225"/>
      <c r="R257" s="225"/>
      <c r="S257" s="225"/>
      <c r="T257" s="226"/>
      <c r="AT257" s="227" t="s">
        <v>152</v>
      </c>
      <c r="AU257" s="227" t="s">
        <v>89</v>
      </c>
      <c r="AV257" s="14" t="s">
        <v>89</v>
      </c>
      <c r="AW257" s="14" t="s">
        <v>38</v>
      </c>
      <c r="AX257" s="14" t="s">
        <v>81</v>
      </c>
      <c r="AY257" s="227" t="s">
        <v>140</v>
      </c>
    </row>
    <row r="258" spans="1:65" s="13" customFormat="1" ht="11.25">
      <c r="B258" s="206"/>
      <c r="C258" s="207"/>
      <c r="D258" s="208" t="s">
        <v>152</v>
      </c>
      <c r="E258" s="209" t="s">
        <v>1</v>
      </c>
      <c r="F258" s="210" t="s">
        <v>164</v>
      </c>
      <c r="G258" s="207"/>
      <c r="H258" s="209" t="s">
        <v>1</v>
      </c>
      <c r="I258" s="211"/>
      <c r="J258" s="207"/>
      <c r="K258" s="207"/>
      <c r="L258" s="212"/>
      <c r="M258" s="213"/>
      <c r="N258" s="214"/>
      <c r="O258" s="214"/>
      <c r="P258" s="214"/>
      <c r="Q258" s="214"/>
      <c r="R258" s="214"/>
      <c r="S258" s="214"/>
      <c r="T258" s="215"/>
      <c r="AT258" s="216" t="s">
        <v>152</v>
      </c>
      <c r="AU258" s="216" t="s">
        <v>89</v>
      </c>
      <c r="AV258" s="13" t="s">
        <v>21</v>
      </c>
      <c r="AW258" s="13" t="s">
        <v>38</v>
      </c>
      <c r="AX258" s="13" t="s">
        <v>81</v>
      </c>
      <c r="AY258" s="216" t="s">
        <v>140</v>
      </c>
    </row>
    <row r="259" spans="1:65" s="14" customFormat="1" ht="11.25">
      <c r="B259" s="217"/>
      <c r="C259" s="218"/>
      <c r="D259" s="208" t="s">
        <v>152</v>
      </c>
      <c r="E259" s="219" t="s">
        <v>1</v>
      </c>
      <c r="F259" s="220" t="s">
        <v>165</v>
      </c>
      <c r="G259" s="218"/>
      <c r="H259" s="221">
        <v>86.626999999999995</v>
      </c>
      <c r="I259" s="222"/>
      <c r="J259" s="218"/>
      <c r="K259" s="218"/>
      <c r="L259" s="223"/>
      <c r="M259" s="224"/>
      <c r="N259" s="225"/>
      <c r="O259" s="225"/>
      <c r="P259" s="225"/>
      <c r="Q259" s="225"/>
      <c r="R259" s="225"/>
      <c r="S259" s="225"/>
      <c r="T259" s="226"/>
      <c r="AT259" s="227" t="s">
        <v>152</v>
      </c>
      <c r="AU259" s="227" t="s">
        <v>89</v>
      </c>
      <c r="AV259" s="14" t="s">
        <v>89</v>
      </c>
      <c r="AW259" s="14" t="s">
        <v>38</v>
      </c>
      <c r="AX259" s="14" t="s">
        <v>81</v>
      </c>
      <c r="AY259" s="227" t="s">
        <v>140</v>
      </c>
    </row>
    <row r="260" spans="1:65" s="13" customFormat="1" ht="11.25">
      <c r="B260" s="206"/>
      <c r="C260" s="207"/>
      <c r="D260" s="208" t="s">
        <v>152</v>
      </c>
      <c r="E260" s="209" t="s">
        <v>1</v>
      </c>
      <c r="F260" s="210" t="s">
        <v>365</v>
      </c>
      <c r="G260" s="207"/>
      <c r="H260" s="209" t="s">
        <v>1</v>
      </c>
      <c r="I260" s="211"/>
      <c r="J260" s="207"/>
      <c r="K260" s="207"/>
      <c r="L260" s="212"/>
      <c r="M260" s="213"/>
      <c r="N260" s="214"/>
      <c r="O260" s="214"/>
      <c r="P260" s="214"/>
      <c r="Q260" s="214"/>
      <c r="R260" s="214"/>
      <c r="S260" s="214"/>
      <c r="T260" s="215"/>
      <c r="AT260" s="216" t="s">
        <v>152</v>
      </c>
      <c r="AU260" s="216" t="s">
        <v>89</v>
      </c>
      <c r="AV260" s="13" t="s">
        <v>21</v>
      </c>
      <c r="AW260" s="13" t="s">
        <v>38</v>
      </c>
      <c r="AX260" s="13" t="s">
        <v>81</v>
      </c>
      <c r="AY260" s="216" t="s">
        <v>140</v>
      </c>
    </row>
    <row r="261" spans="1:65" s="14" customFormat="1" ht="11.25">
      <c r="B261" s="217"/>
      <c r="C261" s="218"/>
      <c r="D261" s="208" t="s">
        <v>152</v>
      </c>
      <c r="E261" s="219" t="s">
        <v>1</v>
      </c>
      <c r="F261" s="220" t="s">
        <v>366</v>
      </c>
      <c r="G261" s="218"/>
      <c r="H261" s="221">
        <v>11.1</v>
      </c>
      <c r="I261" s="222"/>
      <c r="J261" s="218"/>
      <c r="K261" s="218"/>
      <c r="L261" s="223"/>
      <c r="M261" s="224"/>
      <c r="N261" s="225"/>
      <c r="O261" s="225"/>
      <c r="P261" s="225"/>
      <c r="Q261" s="225"/>
      <c r="R261" s="225"/>
      <c r="S261" s="225"/>
      <c r="T261" s="226"/>
      <c r="AT261" s="227" t="s">
        <v>152</v>
      </c>
      <c r="AU261" s="227" t="s">
        <v>89</v>
      </c>
      <c r="AV261" s="14" t="s">
        <v>89</v>
      </c>
      <c r="AW261" s="14" t="s">
        <v>38</v>
      </c>
      <c r="AX261" s="14" t="s">
        <v>81</v>
      </c>
      <c r="AY261" s="227" t="s">
        <v>140</v>
      </c>
    </row>
    <row r="262" spans="1:65" s="13" customFormat="1" ht="11.25">
      <c r="B262" s="206"/>
      <c r="C262" s="207"/>
      <c r="D262" s="208" t="s">
        <v>152</v>
      </c>
      <c r="E262" s="209" t="s">
        <v>1</v>
      </c>
      <c r="F262" s="210" t="s">
        <v>367</v>
      </c>
      <c r="G262" s="207"/>
      <c r="H262" s="209" t="s">
        <v>1</v>
      </c>
      <c r="I262" s="211"/>
      <c r="J262" s="207"/>
      <c r="K262" s="207"/>
      <c r="L262" s="212"/>
      <c r="M262" s="213"/>
      <c r="N262" s="214"/>
      <c r="O262" s="214"/>
      <c r="P262" s="214"/>
      <c r="Q262" s="214"/>
      <c r="R262" s="214"/>
      <c r="S262" s="214"/>
      <c r="T262" s="215"/>
      <c r="AT262" s="216" t="s">
        <v>152</v>
      </c>
      <c r="AU262" s="216" t="s">
        <v>89</v>
      </c>
      <c r="AV262" s="13" t="s">
        <v>21</v>
      </c>
      <c r="AW262" s="13" t="s">
        <v>38</v>
      </c>
      <c r="AX262" s="13" t="s">
        <v>81</v>
      </c>
      <c r="AY262" s="216" t="s">
        <v>140</v>
      </c>
    </row>
    <row r="263" spans="1:65" s="14" customFormat="1" ht="11.25">
      <c r="B263" s="217"/>
      <c r="C263" s="218"/>
      <c r="D263" s="208" t="s">
        <v>152</v>
      </c>
      <c r="E263" s="219" t="s">
        <v>1</v>
      </c>
      <c r="F263" s="220" t="s">
        <v>368</v>
      </c>
      <c r="G263" s="218"/>
      <c r="H263" s="221">
        <v>3</v>
      </c>
      <c r="I263" s="222"/>
      <c r="J263" s="218"/>
      <c r="K263" s="218"/>
      <c r="L263" s="223"/>
      <c r="M263" s="224"/>
      <c r="N263" s="225"/>
      <c r="O263" s="225"/>
      <c r="P263" s="225"/>
      <c r="Q263" s="225"/>
      <c r="R263" s="225"/>
      <c r="S263" s="225"/>
      <c r="T263" s="226"/>
      <c r="AT263" s="227" t="s">
        <v>152</v>
      </c>
      <c r="AU263" s="227" t="s">
        <v>89</v>
      </c>
      <c r="AV263" s="14" t="s">
        <v>89</v>
      </c>
      <c r="AW263" s="14" t="s">
        <v>38</v>
      </c>
      <c r="AX263" s="14" t="s">
        <v>81</v>
      </c>
      <c r="AY263" s="227" t="s">
        <v>140</v>
      </c>
    </row>
    <row r="264" spans="1:65" s="15" customFormat="1" ht="11.25">
      <c r="B264" s="228"/>
      <c r="C264" s="229"/>
      <c r="D264" s="208" t="s">
        <v>152</v>
      </c>
      <c r="E264" s="230" t="s">
        <v>1</v>
      </c>
      <c r="F264" s="231" t="s">
        <v>155</v>
      </c>
      <c r="G264" s="229"/>
      <c r="H264" s="232">
        <v>104.077</v>
      </c>
      <c r="I264" s="233"/>
      <c r="J264" s="229"/>
      <c r="K264" s="229"/>
      <c r="L264" s="234"/>
      <c r="M264" s="235"/>
      <c r="N264" s="236"/>
      <c r="O264" s="236"/>
      <c r="P264" s="236"/>
      <c r="Q264" s="236"/>
      <c r="R264" s="236"/>
      <c r="S264" s="236"/>
      <c r="T264" s="237"/>
      <c r="AT264" s="238" t="s">
        <v>152</v>
      </c>
      <c r="AU264" s="238" t="s">
        <v>89</v>
      </c>
      <c r="AV264" s="15" t="s">
        <v>147</v>
      </c>
      <c r="AW264" s="15" t="s">
        <v>38</v>
      </c>
      <c r="AX264" s="15" t="s">
        <v>21</v>
      </c>
      <c r="AY264" s="238" t="s">
        <v>140</v>
      </c>
    </row>
    <row r="265" spans="1:65" s="2" customFormat="1" ht="33" customHeight="1">
      <c r="A265" s="34"/>
      <c r="B265" s="35"/>
      <c r="C265" s="192" t="s">
        <v>373</v>
      </c>
      <c r="D265" s="192" t="s">
        <v>143</v>
      </c>
      <c r="E265" s="193" t="s">
        <v>374</v>
      </c>
      <c r="F265" s="194" t="s">
        <v>375</v>
      </c>
      <c r="G265" s="195" t="s">
        <v>146</v>
      </c>
      <c r="H265" s="196">
        <v>104.077</v>
      </c>
      <c r="I265" s="197"/>
      <c r="J265" s="198">
        <f>ROUND(I265*H265,2)</f>
        <v>0</v>
      </c>
      <c r="K265" s="199"/>
      <c r="L265" s="39"/>
      <c r="M265" s="200" t="s">
        <v>1</v>
      </c>
      <c r="N265" s="201" t="s">
        <v>46</v>
      </c>
      <c r="O265" s="71"/>
      <c r="P265" s="202">
        <f>O265*H265</f>
        <v>0</v>
      </c>
      <c r="Q265" s="202">
        <v>2.8600000000000001E-4</v>
      </c>
      <c r="R265" s="202">
        <f>Q265*H265</f>
        <v>2.9766022E-2</v>
      </c>
      <c r="S265" s="202">
        <v>0</v>
      </c>
      <c r="T265" s="203">
        <f>S265*H265</f>
        <v>0</v>
      </c>
      <c r="U265" s="34"/>
      <c r="V265" s="34"/>
      <c r="W265" s="34"/>
      <c r="X265" s="34"/>
      <c r="Y265" s="34"/>
      <c r="Z265" s="34"/>
      <c r="AA265" s="34"/>
      <c r="AB265" s="34"/>
      <c r="AC265" s="34"/>
      <c r="AD265" s="34"/>
      <c r="AE265" s="34"/>
      <c r="AR265" s="204" t="s">
        <v>219</v>
      </c>
      <c r="AT265" s="204" t="s">
        <v>143</v>
      </c>
      <c r="AU265" s="204" t="s">
        <v>89</v>
      </c>
      <c r="AY265" s="17" t="s">
        <v>140</v>
      </c>
      <c r="BE265" s="205">
        <f>IF(N265="základní",J265,0)</f>
        <v>0</v>
      </c>
      <c r="BF265" s="205">
        <f>IF(N265="snížená",J265,0)</f>
        <v>0</v>
      </c>
      <c r="BG265" s="205">
        <f>IF(N265="zákl. přenesená",J265,0)</f>
        <v>0</v>
      </c>
      <c r="BH265" s="205">
        <f>IF(N265="sníž. přenesená",J265,0)</f>
        <v>0</v>
      </c>
      <c r="BI265" s="205">
        <f>IF(N265="nulová",J265,0)</f>
        <v>0</v>
      </c>
      <c r="BJ265" s="17" t="s">
        <v>21</v>
      </c>
      <c r="BK265" s="205">
        <f>ROUND(I265*H265,2)</f>
        <v>0</v>
      </c>
      <c r="BL265" s="17" t="s">
        <v>219</v>
      </c>
      <c r="BM265" s="204" t="s">
        <v>376</v>
      </c>
    </row>
    <row r="266" spans="1:65" s="13" customFormat="1" ht="11.25">
      <c r="B266" s="206"/>
      <c r="C266" s="207"/>
      <c r="D266" s="208" t="s">
        <v>152</v>
      </c>
      <c r="E266" s="209" t="s">
        <v>1</v>
      </c>
      <c r="F266" s="210" t="s">
        <v>153</v>
      </c>
      <c r="G266" s="207"/>
      <c r="H266" s="209" t="s">
        <v>1</v>
      </c>
      <c r="I266" s="211"/>
      <c r="J266" s="207"/>
      <c r="K266" s="207"/>
      <c r="L266" s="212"/>
      <c r="M266" s="213"/>
      <c r="N266" s="214"/>
      <c r="O266" s="214"/>
      <c r="P266" s="214"/>
      <c r="Q266" s="214"/>
      <c r="R266" s="214"/>
      <c r="S266" s="214"/>
      <c r="T266" s="215"/>
      <c r="AT266" s="216" t="s">
        <v>152</v>
      </c>
      <c r="AU266" s="216" t="s">
        <v>89</v>
      </c>
      <c r="AV266" s="13" t="s">
        <v>21</v>
      </c>
      <c r="AW266" s="13" t="s">
        <v>38</v>
      </c>
      <c r="AX266" s="13" t="s">
        <v>81</v>
      </c>
      <c r="AY266" s="216" t="s">
        <v>140</v>
      </c>
    </row>
    <row r="267" spans="1:65" s="14" customFormat="1" ht="11.25">
      <c r="B267" s="217"/>
      <c r="C267" s="218"/>
      <c r="D267" s="208" t="s">
        <v>152</v>
      </c>
      <c r="E267" s="219" t="s">
        <v>1</v>
      </c>
      <c r="F267" s="220" t="s">
        <v>154</v>
      </c>
      <c r="G267" s="218"/>
      <c r="H267" s="221">
        <v>3.35</v>
      </c>
      <c r="I267" s="222"/>
      <c r="J267" s="218"/>
      <c r="K267" s="218"/>
      <c r="L267" s="223"/>
      <c r="M267" s="224"/>
      <c r="N267" s="225"/>
      <c r="O267" s="225"/>
      <c r="P267" s="225"/>
      <c r="Q267" s="225"/>
      <c r="R267" s="225"/>
      <c r="S267" s="225"/>
      <c r="T267" s="226"/>
      <c r="AT267" s="227" t="s">
        <v>152</v>
      </c>
      <c r="AU267" s="227" t="s">
        <v>89</v>
      </c>
      <c r="AV267" s="14" t="s">
        <v>89</v>
      </c>
      <c r="AW267" s="14" t="s">
        <v>38</v>
      </c>
      <c r="AX267" s="14" t="s">
        <v>81</v>
      </c>
      <c r="AY267" s="227" t="s">
        <v>140</v>
      </c>
    </row>
    <row r="268" spans="1:65" s="13" customFormat="1" ht="11.25">
      <c r="B268" s="206"/>
      <c r="C268" s="207"/>
      <c r="D268" s="208" t="s">
        <v>152</v>
      </c>
      <c r="E268" s="209" t="s">
        <v>1</v>
      </c>
      <c r="F268" s="210" t="s">
        <v>164</v>
      </c>
      <c r="G268" s="207"/>
      <c r="H268" s="209" t="s">
        <v>1</v>
      </c>
      <c r="I268" s="211"/>
      <c r="J268" s="207"/>
      <c r="K268" s="207"/>
      <c r="L268" s="212"/>
      <c r="M268" s="213"/>
      <c r="N268" s="214"/>
      <c r="O268" s="214"/>
      <c r="P268" s="214"/>
      <c r="Q268" s="214"/>
      <c r="R268" s="214"/>
      <c r="S268" s="214"/>
      <c r="T268" s="215"/>
      <c r="AT268" s="216" t="s">
        <v>152</v>
      </c>
      <c r="AU268" s="216" t="s">
        <v>89</v>
      </c>
      <c r="AV268" s="13" t="s">
        <v>21</v>
      </c>
      <c r="AW268" s="13" t="s">
        <v>38</v>
      </c>
      <c r="AX268" s="13" t="s">
        <v>81</v>
      </c>
      <c r="AY268" s="216" t="s">
        <v>140</v>
      </c>
    </row>
    <row r="269" spans="1:65" s="14" customFormat="1" ht="11.25">
      <c r="B269" s="217"/>
      <c r="C269" s="218"/>
      <c r="D269" s="208" t="s">
        <v>152</v>
      </c>
      <c r="E269" s="219" t="s">
        <v>1</v>
      </c>
      <c r="F269" s="220" t="s">
        <v>165</v>
      </c>
      <c r="G269" s="218"/>
      <c r="H269" s="221">
        <v>86.626999999999995</v>
      </c>
      <c r="I269" s="222"/>
      <c r="J269" s="218"/>
      <c r="K269" s="218"/>
      <c r="L269" s="223"/>
      <c r="M269" s="224"/>
      <c r="N269" s="225"/>
      <c r="O269" s="225"/>
      <c r="P269" s="225"/>
      <c r="Q269" s="225"/>
      <c r="R269" s="225"/>
      <c r="S269" s="225"/>
      <c r="T269" s="226"/>
      <c r="AT269" s="227" t="s">
        <v>152</v>
      </c>
      <c r="AU269" s="227" t="s">
        <v>89</v>
      </c>
      <c r="AV269" s="14" t="s">
        <v>89</v>
      </c>
      <c r="AW269" s="14" t="s">
        <v>38</v>
      </c>
      <c r="AX269" s="14" t="s">
        <v>81</v>
      </c>
      <c r="AY269" s="227" t="s">
        <v>140</v>
      </c>
    </row>
    <row r="270" spans="1:65" s="13" customFormat="1" ht="11.25">
      <c r="B270" s="206"/>
      <c r="C270" s="207"/>
      <c r="D270" s="208" t="s">
        <v>152</v>
      </c>
      <c r="E270" s="209" t="s">
        <v>1</v>
      </c>
      <c r="F270" s="210" t="s">
        <v>365</v>
      </c>
      <c r="G270" s="207"/>
      <c r="H270" s="209" t="s">
        <v>1</v>
      </c>
      <c r="I270" s="211"/>
      <c r="J270" s="207"/>
      <c r="K270" s="207"/>
      <c r="L270" s="212"/>
      <c r="M270" s="213"/>
      <c r="N270" s="214"/>
      <c r="O270" s="214"/>
      <c r="P270" s="214"/>
      <c r="Q270" s="214"/>
      <c r="R270" s="214"/>
      <c r="S270" s="214"/>
      <c r="T270" s="215"/>
      <c r="AT270" s="216" t="s">
        <v>152</v>
      </c>
      <c r="AU270" s="216" t="s">
        <v>89</v>
      </c>
      <c r="AV270" s="13" t="s">
        <v>21</v>
      </c>
      <c r="AW270" s="13" t="s">
        <v>38</v>
      </c>
      <c r="AX270" s="13" t="s">
        <v>81</v>
      </c>
      <c r="AY270" s="216" t="s">
        <v>140</v>
      </c>
    </row>
    <row r="271" spans="1:65" s="14" customFormat="1" ht="11.25">
      <c r="B271" s="217"/>
      <c r="C271" s="218"/>
      <c r="D271" s="208" t="s">
        <v>152</v>
      </c>
      <c r="E271" s="219" t="s">
        <v>1</v>
      </c>
      <c r="F271" s="220" t="s">
        <v>366</v>
      </c>
      <c r="G271" s="218"/>
      <c r="H271" s="221">
        <v>11.1</v>
      </c>
      <c r="I271" s="222"/>
      <c r="J271" s="218"/>
      <c r="K271" s="218"/>
      <c r="L271" s="223"/>
      <c r="M271" s="224"/>
      <c r="N271" s="225"/>
      <c r="O271" s="225"/>
      <c r="P271" s="225"/>
      <c r="Q271" s="225"/>
      <c r="R271" s="225"/>
      <c r="S271" s="225"/>
      <c r="T271" s="226"/>
      <c r="AT271" s="227" t="s">
        <v>152</v>
      </c>
      <c r="AU271" s="227" t="s">
        <v>89</v>
      </c>
      <c r="AV271" s="14" t="s">
        <v>89</v>
      </c>
      <c r="AW271" s="14" t="s">
        <v>38</v>
      </c>
      <c r="AX271" s="14" t="s">
        <v>81</v>
      </c>
      <c r="AY271" s="227" t="s">
        <v>140</v>
      </c>
    </row>
    <row r="272" spans="1:65" s="13" customFormat="1" ht="11.25">
      <c r="B272" s="206"/>
      <c r="C272" s="207"/>
      <c r="D272" s="208" t="s">
        <v>152</v>
      </c>
      <c r="E272" s="209" t="s">
        <v>1</v>
      </c>
      <c r="F272" s="210" t="s">
        <v>367</v>
      </c>
      <c r="G272" s="207"/>
      <c r="H272" s="209" t="s">
        <v>1</v>
      </c>
      <c r="I272" s="211"/>
      <c r="J272" s="207"/>
      <c r="K272" s="207"/>
      <c r="L272" s="212"/>
      <c r="M272" s="213"/>
      <c r="N272" s="214"/>
      <c r="O272" s="214"/>
      <c r="P272" s="214"/>
      <c r="Q272" s="214"/>
      <c r="R272" s="214"/>
      <c r="S272" s="214"/>
      <c r="T272" s="215"/>
      <c r="AT272" s="216" t="s">
        <v>152</v>
      </c>
      <c r="AU272" s="216" t="s">
        <v>89</v>
      </c>
      <c r="AV272" s="13" t="s">
        <v>21</v>
      </c>
      <c r="AW272" s="13" t="s">
        <v>38</v>
      </c>
      <c r="AX272" s="13" t="s">
        <v>81</v>
      </c>
      <c r="AY272" s="216" t="s">
        <v>140</v>
      </c>
    </row>
    <row r="273" spans="1:65" s="14" customFormat="1" ht="11.25">
      <c r="B273" s="217"/>
      <c r="C273" s="218"/>
      <c r="D273" s="208" t="s">
        <v>152</v>
      </c>
      <c r="E273" s="219" t="s">
        <v>1</v>
      </c>
      <c r="F273" s="220" t="s">
        <v>368</v>
      </c>
      <c r="G273" s="218"/>
      <c r="H273" s="221">
        <v>3</v>
      </c>
      <c r="I273" s="222"/>
      <c r="J273" s="218"/>
      <c r="K273" s="218"/>
      <c r="L273" s="223"/>
      <c r="M273" s="224"/>
      <c r="N273" s="225"/>
      <c r="O273" s="225"/>
      <c r="P273" s="225"/>
      <c r="Q273" s="225"/>
      <c r="R273" s="225"/>
      <c r="S273" s="225"/>
      <c r="T273" s="226"/>
      <c r="AT273" s="227" t="s">
        <v>152</v>
      </c>
      <c r="AU273" s="227" t="s">
        <v>89</v>
      </c>
      <c r="AV273" s="14" t="s">
        <v>89</v>
      </c>
      <c r="AW273" s="14" t="s">
        <v>38</v>
      </c>
      <c r="AX273" s="14" t="s">
        <v>81</v>
      </c>
      <c r="AY273" s="227" t="s">
        <v>140</v>
      </c>
    </row>
    <row r="274" spans="1:65" s="15" customFormat="1" ht="11.25">
      <c r="B274" s="228"/>
      <c r="C274" s="229"/>
      <c r="D274" s="208" t="s">
        <v>152</v>
      </c>
      <c r="E274" s="230" t="s">
        <v>1</v>
      </c>
      <c r="F274" s="231" t="s">
        <v>155</v>
      </c>
      <c r="G274" s="229"/>
      <c r="H274" s="232">
        <v>104.077</v>
      </c>
      <c r="I274" s="233"/>
      <c r="J274" s="229"/>
      <c r="K274" s="229"/>
      <c r="L274" s="234"/>
      <c r="M274" s="235"/>
      <c r="N274" s="236"/>
      <c r="O274" s="236"/>
      <c r="P274" s="236"/>
      <c r="Q274" s="236"/>
      <c r="R274" s="236"/>
      <c r="S274" s="236"/>
      <c r="T274" s="237"/>
      <c r="AT274" s="238" t="s">
        <v>152</v>
      </c>
      <c r="AU274" s="238" t="s">
        <v>89</v>
      </c>
      <c r="AV274" s="15" t="s">
        <v>147</v>
      </c>
      <c r="AW274" s="15" t="s">
        <v>38</v>
      </c>
      <c r="AX274" s="15" t="s">
        <v>21</v>
      </c>
      <c r="AY274" s="238" t="s">
        <v>140</v>
      </c>
    </row>
    <row r="275" spans="1:65" s="2" customFormat="1" ht="21.75" customHeight="1">
      <c r="A275" s="34"/>
      <c r="B275" s="35"/>
      <c r="C275" s="192" t="s">
        <v>377</v>
      </c>
      <c r="D275" s="192" t="s">
        <v>143</v>
      </c>
      <c r="E275" s="193" t="s">
        <v>378</v>
      </c>
      <c r="F275" s="194" t="s">
        <v>379</v>
      </c>
      <c r="G275" s="195" t="s">
        <v>146</v>
      </c>
      <c r="H275" s="196">
        <v>3</v>
      </c>
      <c r="I275" s="197"/>
      <c r="J275" s="198">
        <f>ROUND(I275*H275,2)</f>
        <v>0</v>
      </c>
      <c r="K275" s="199"/>
      <c r="L275" s="39"/>
      <c r="M275" s="200" t="s">
        <v>1</v>
      </c>
      <c r="N275" s="201" t="s">
        <v>46</v>
      </c>
      <c r="O275" s="71"/>
      <c r="P275" s="202">
        <f>O275*H275</f>
        <v>0</v>
      </c>
      <c r="Q275" s="202">
        <v>3.6399999999999997E-5</v>
      </c>
      <c r="R275" s="202">
        <f>Q275*H275</f>
        <v>1.092E-4</v>
      </c>
      <c r="S275" s="202">
        <v>0</v>
      </c>
      <c r="T275" s="203">
        <f>S275*H275</f>
        <v>0</v>
      </c>
      <c r="U275" s="34"/>
      <c r="V275" s="34"/>
      <c r="W275" s="34"/>
      <c r="X275" s="34"/>
      <c r="Y275" s="34"/>
      <c r="Z275" s="34"/>
      <c r="AA275" s="34"/>
      <c r="AB275" s="34"/>
      <c r="AC275" s="34"/>
      <c r="AD275" s="34"/>
      <c r="AE275" s="34"/>
      <c r="AR275" s="204" t="s">
        <v>219</v>
      </c>
      <c r="AT275" s="204" t="s">
        <v>143</v>
      </c>
      <c r="AU275" s="204" t="s">
        <v>89</v>
      </c>
      <c r="AY275" s="17" t="s">
        <v>140</v>
      </c>
      <c r="BE275" s="205">
        <f>IF(N275="základní",J275,0)</f>
        <v>0</v>
      </c>
      <c r="BF275" s="205">
        <f>IF(N275="snížená",J275,0)</f>
        <v>0</v>
      </c>
      <c r="BG275" s="205">
        <f>IF(N275="zákl. přenesená",J275,0)</f>
        <v>0</v>
      </c>
      <c r="BH275" s="205">
        <f>IF(N275="sníž. přenesená",J275,0)</f>
        <v>0</v>
      </c>
      <c r="BI275" s="205">
        <f>IF(N275="nulová",J275,0)</f>
        <v>0</v>
      </c>
      <c r="BJ275" s="17" t="s">
        <v>21</v>
      </c>
      <c r="BK275" s="205">
        <f>ROUND(I275*H275,2)</f>
        <v>0</v>
      </c>
      <c r="BL275" s="17" t="s">
        <v>219</v>
      </c>
      <c r="BM275" s="204" t="s">
        <v>380</v>
      </c>
    </row>
    <row r="276" spans="1:65" s="13" customFormat="1" ht="11.25">
      <c r="B276" s="206"/>
      <c r="C276" s="207"/>
      <c r="D276" s="208" t="s">
        <v>152</v>
      </c>
      <c r="E276" s="209" t="s">
        <v>1</v>
      </c>
      <c r="F276" s="210" t="s">
        <v>367</v>
      </c>
      <c r="G276" s="207"/>
      <c r="H276" s="209" t="s">
        <v>1</v>
      </c>
      <c r="I276" s="211"/>
      <c r="J276" s="207"/>
      <c r="K276" s="207"/>
      <c r="L276" s="212"/>
      <c r="M276" s="213"/>
      <c r="N276" s="214"/>
      <c r="O276" s="214"/>
      <c r="P276" s="214"/>
      <c r="Q276" s="214"/>
      <c r="R276" s="214"/>
      <c r="S276" s="214"/>
      <c r="T276" s="215"/>
      <c r="AT276" s="216" t="s">
        <v>152</v>
      </c>
      <c r="AU276" s="216" t="s">
        <v>89</v>
      </c>
      <c r="AV276" s="13" t="s">
        <v>21</v>
      </c>
      <c r="AW276" s="13" t="s">
        <v>38</v>
      </c>
      <c r="AX276" s="13" t="s">
        <v>81</v>
      </c>
      <c r="AY276" s="216" t="s">
        <v>140</v>
      </c>
    </row>
    <row r="277" spans="1:65" s="14" customFormat="1" ht="11.25">
      <c r="B277" s="217"/>
      <c r="C277" s="218"/>
      <c r="D277" s="208" t="s">
        <v>152</v>
      </c>
      <c r="E277" s="219" t="s">
        <v>1</v>
      </c>
      <c r="F277" s="220" t="s">
        <v>368</v>
      </c>
      <c r="G277" s="218"/>
      <c r="H277" s="221">
        <v>3</v>
      </c>
      <c r="I277" s="222"/>
      <c r="J277" s="218"/>
      <c r="K277" s="218"/>
      <c r="L277" s="223"/>
      <c r="M277" s="224"/>
      <c r="N277" s="225"/>
      <c r="O277" s="225"/>
      <c r="P277" s="225"/>
      <c r="Q277" s="225"/>
      <c r="R277" s="225"/>
      <c r="S277" s="225"/>
      <c r="T277" s="226"/>
      <c r="AT277" s="227" t="s">
        <v>152</v>
      </c>
      <c r="AU277" s="227" t="s">
        <v>89</v>
      </c>
      <c r="AV277" s="14" t="s">
        <v>89</v>
      </c>
      <c r="AW277" s="14" t="s">
        <v>38</v>
      </c>
      <c r="AX277" s="14" t="s">
        <v>81</v>
      </c>
      <c r="AY277" s="227" t="s">
        <v>140</v>
      </c>
    </row>
    <row r="278" spans="1:65" s="15" customFormat="1" ht="11.25">
      <c r="B278" s="228"/>
      <c r="C278" s="229"/>
      <c r="D278" s="208" t="s">
        <v>152</v>
      </c>
      <c r="E278" s="230" t="s">
        <v>1</v>
      </c>
      <c r="F278" s="231" t="s">
        <v>155</v>
      </c>
      <c r="G278" s="229"/>
      <c r="H278" s="232">
        <v>3</v>
      </c>
      <c r="I278" s="233"/>
      <c r="J278" s="229"/>
      <c r="K278" s="229"/>
      <c r="L278" s="234"/>
      <c r="M278" s="251"/>
      <c r="N278" s="252"/>
      <c r="O278" s="252"/>
      <c r="P278" s="252"/>
      <c r="Q278" s="252"/>
      <c r="R278" s="252"/>
      <c r="S278" s="252"/>
      <c r="T278" s="253"/>
      <c r="AT278" s="238" t="s">
        <v>152</v>
      </c>
      <c r="AU278" s="238" t="s">
        <v>89</v>
      </c>
      <c r="AV278" s="15" t="s">
        <v>147</v>
      </c>
      <c r="AW278" s="15" t="s">
        <v>38</v>
      </c>
      <c r="AX278" s="15" t="s">
        <v>21</v>
      </c>
      <c r="AY278" s="238" t="s">
        <v>140</v>
      </c>
    </row>
    <row r="279" spans="1:65" s="2" customFormat="1" ht="6.95" customHeight="1">
      <c r="A279" s="34"/>
      <c r="B279" s="54"/>
      <c r="C279" s="55"/>
      <c r="D279" s="55"/>
      <c r="E279" s="55"/>
      <c r="F279" s="55"/>
      <c r="G279" s="55"/>
      <c r="H279" s="55"/>
      <c r="I279" s="55"/>
      <c r="J279" s="55"/>
      <c r="K279" s="55"/>
      <c r="L279" s="39"/>
      <c r="M279" s="34"/>
      <c r="O279" s="34"/>
      <c r="P279" s="34"/>
      <c r="Q279" s="34"/>
      <c r="R279" s="34"/>
      <c r="S279" s="34"/>
      <c r="T279" s="34"/>
      <c r="U279" s="34"/>
      <c r="V279" s="34"/>
      <c r="W279" s="34"/>
      <c r="X279" s="34"/>
      <c r="Y279" s="34"/>
      <c r="Z279" s="34"/>
      <c r="AA279" s="34"/>
      <c r="AB279" s="34"/>
      <c r="AC279" s="34"/>
      <c r="AD279" s="34"/>
      <c r="AE279" s="34"/>
    </row>
  </sheetData>
  <sheetProtection algorithmName="SHA-512" hashValue="H2TKSZXuUdwoUoMUXEJGdatj8wo8b/Uk0eYtN3zi3PgnyWbBs/xZ+mNCV8qmLovZd7y48mfpRKMY4IC8b+HD7w==" saltValue="mCSm5jVtjCUBnAlZZS/dpOTJdQ+Jfcix5dV13Opipjt6GyLdSV0ZxZx0pT3bDc16IXwZ2YM1kVNq1CV+BdBmBg==" spinCount="100000" sheet="1" objects="1" scenarios="1" formatColumns="0" formatRows="0" autoFilter="0"/>
  <autoFilter ref="C130:K278" xr:uid="{00000000-0009-0000-0000-000001000000}"/>
  <mergeCells count="12">
    <mergeCell ref="E123:H123"/>
    <mergeCell ref="L2:V2"/>
    <mergeCell ref="E85:H85"/>
    <mergeCell ref="E87:H87"/>
    <mergeCell ref="E89:H89"/>
    <mergeCell ref="E119:H119"/>
    <mergeCell ref="E121:H121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2:BM130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03"/>
      <c r="M2" s="303"/>
      <c r="N2" s="303"/>
      <c r="O2" s="303"/>
      <c r="P2" s="303"/>
      <c r="Q2" s="303"/>
      <c r="R2" s="303"/>
      <c r="S2" s="303"/>
      <c r="T2" s="303"/>
      <c r="U2" s="303"/>
      <c r="V2" s="303"/>
      <c r="AT2" s="17" t="s">
        <v>100</v>
      </c>
    </row>
    <row r="3" spans="1:46" s="1" customFormat="1" ht="6.95" customHeight="1">
      <c r="B3" s="115"/>
      <c r="C3" s="116"/>
      <c r="D3" s="116"/>
      <c r="E3" s="116"/>
      <c r="F3" s="116"/>
      <c r="G3" s="116"/>
      <c r="H3" s="116"/>
      <c r="I3" s="116"/>
      <c r="J3" s="116"/>
      <c r="K3" s="116"/>
      <c r="L3" s="20"/>
      <c r="AT3" s="17" t="s">
        <v>89</v>
      </c>
    </row>
    <row r="4" spans="1:46" s="1" customFormat="1" ht="24.95" customHeight="1">
      <c r="B4" s="20"/>
      <c r="D4" s="117" t="s">
        <v>104</v>
      </c>
      <c r="L4" s="20"/>
      <c r="M4" s="118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19" t="s">
        <v>16</v>
      </c>
      <c r="L6" s="20"/>
    </row>
    <row r="7" spans="1:46" s="1" customFormat="1" ht="16.5" customHeight="1">
      <c r="B7" s="20"/>
      <c r="E7" s="304" t="str">
        <f>'Rekapitulace stavby'!K6</f>
        <v>Výměna osobního výtahu v objektu Fr. Formana 13, Ostrava</v>
      </c>
      <c r="F7" s="305"/>
      <c r="G7" s="305"/>
      <c r="H7" s="305"/>
      <c r="L7" s="20"/>
    </row>
    <row r="8" spans="1:46" s="1" customFormat="1" ht="12" customHeight="1">
      <c r="B8" s="20"/>
      <c r="D8" s="119" t="s">
        <v>105</v>
      </c>
      <c r="L8" s="20"/>
    </row>
    <row r="9" spans="1:46" s="2" customFormat="1" ht="16.5" customHeight="1">
      <c r="A9" s="34"/>
      <c r="B9" s="39"/>
      <c r="C9" s="34"/>
      <c r="D9" s="34"/>
      <c r="E9" s="304" t="s">
        <v>381</v>
      </c>
      <c r="F9" s="306"/>
      <c r="G9" s="306"/>
      <c r="H9" s="306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2" customHeight="1">
      <c r="A10" s="34"/>
      <c r="B10" s="39"/>
      <c r="C10" s="34"/>
      <c r="D10" s="119" t="s">
        <v>107</v>
      </c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6.5" customHeight="1">
      <c r="A11" s="34"/>
      <c r="B11" s="39"/>
      <c r="C11" s="34"/>
      <c r="D11" s="34"/>
      <c r="E11" s="307" t="s">
        <v>382</v>
      </c>
      <c r="F11" s="306"/>
      <c r="G11" s="306"/>
      <c r="H11" s="306"/>
      <c r="I11" s="34"/>
      <c r="J11" s="34"/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1.25">
      <c r="A12" s="34"/>
      <c r="B12" s="39"/>
      <c r="C12" s="34"/>
      <c r="D12" s="34"/>
      <c r="E12" s="34"/>
      <c r="F12" s="34"/>
      <c r="G12" s="34"/>
      <c r="H12" s="34"/>
      <c r="I12" s="34"/>
      <c r="J12" s="34"/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2" customHeight="1">
      <c r="A13" s="34"/>
      <c r="B13" s="39"/>
      <c r="C13" s="34"/>
      <c r="D13" s="119" t="s">
        <v>19</v>
      </c>
      <c r="E13" s="34"/>
      <c r="F13" s="110" t="s">
        <v>1</v>
      </c>
      <c r="G13" s="34"/>
      <c r="H13" s="34"/>
      <c r="I13" s="119" t="s">
        <v>20</v>
      </c>
      <c r="J13" s="110" t="s">
        <v>1</v>
      </c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9" t="s">
        <v>22</v>
      </c>
      <c r="E14" s="34"/>
      <c r="F14" s="110" t="s">
        <v>23</v>
      </c>
      <c r="G14" s="34"/>
      <c r="H14" s="34"/>
      <c r="I14" s="119" t="s">
        <v>24</v>
      </c>
      <c r="J14" s="120" t="str">
        <f>'Rekapitulace stavby'!AN8</f>
        <v>29. 3. 2021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0.9" customHeight="1">
      <c r="A15" s="34"/>
      <c r="B15" s="39"/>
      <c r="C15" s="34"/>
      <c r="D15" s="34"/>
      <c r="E15" s="34"/>
      <c r="F15" s="34"/>
      <c r="G15" s="34"/>
      <c r="H15" s="34"/>
      <c r="I15" s="34"/>
      <c r="J15" s="34"/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12" customHeight="1">
      <c r="A16" s="34"/>
      <c r="B16" s="39"/>
      <c r="C16" s="34"/>
      <c r="D16" s="119" t="s">
        <v>28</v>
      </c>
      <c r="E16" s="34"/>
      <c r="F16" s="34"/>
      <c r="G16" s="34"/>
      <c r="H16" s="34"/>
      <c r="I16" s="119" t="s">
        <v>29</v>
      </c>
      <c r="J16" s="110" t="str">
        <f>IF('Rekapitulace stavby'!AN10="","",'Rekapitulace stavby'!AN10)</f>
        <v>45193410</v>
      </c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8" customHeight="1">
      <c r="A17" s="34"/>
      <c r="B17" s="39"/>
      <c r="C17" s="34"/>
      <c r="D17" s="34"/>
      <c r="E17" s="110" t="str">
        <f>IF('Rekapitulace stavby'!E11="","",'Rekapitulace stavby'!E11)</f>
        <v>Městský obvod Ostrava-Jih</v>
      </c>
      <c r="F17" s="34"/>
      <c r="G17" s="34"/>
      <c r="H17" s="34"/>
      <c r="I17" s="119" t="s">
        <v>32</v>
      </c>
      <c r="J17" s="110" t="str">
        <f>IF('Rekapitulace stavby'!AN11="","",'Rekapitulace stavby'!AN11)</f>
        <v>CZ45193410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6.95" customHeight="1">
      <c r="A18" s="34"/>
      <c r="B18" s="39"/>
      <c r="C18" s="34"/>
      <c r="D18" s="34"/>
      <c r="E18" s="34"/>
      <c r="F18" s="34"/>
      <c r="G18" s="34"/>
      <c r="H18" s="34"/>
      <c r="I18" s="34"/>
      <c r="J18" s="34"/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12" customHeight="1">
      <c r="A19" s="34"/>
      <c r="B19" s="39"/>
      <c r="C19" s="34"/>
      <c r="D19" s="119" t="s">
        <v>34</v>
      </c>
      <c r="E19" s="34"/>
      <c r="F19" s="34"/>
      <c r="G19" s="34"/>
      <c r="H19" s="34"/>
      <c r="I19" s="119" t="s">
        <v>29</v>
      </c>
      <c r="J19" s="30" t="str">
        <f>'Rekapitulace stavby'!AN13</f>
        <v>Vyplň údaj</v>
      </c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8" customHeight="1">
      <c r="A20" s="34"/>
      <c r="B20" s="39"/>
      <c r="C20" s="34"/>
      <c r="D20" s="34"/>
      <c r="E20" s="308" t="str">
        <f>'Rekapitulace stavby'!E14</f>
        <v>Vyplň údaj</v>
      </c>
      <c r="F20" s="309"/>
      <c r="G20" s="309"/>
      <c r="H20" s="309"/>
      <c r="I20" s="119" t="s">
        <v>32</v>
      </c>
      <c r="J20" s="30" t="str">
        <f>'Rekapitulace stavby'!AN14</f>
        <v>Vyplň údaj</v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6.95" customHeight="1">
      <c r="A21" s="34"/>
      <c r="B21" s="39"/>
      <c r="C21" s="34"/>
      <c r="D21" s="34"/>
      <c r="E21" s="34"/>
      <c r="F21" s="34"/>
      <c r="G21" s="34"/>
      <c r="H21" s="34"/>
      <c r="I21" s="34"/>
      <c r="J21" s="34"/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12" customHeight="1">
      <c r="A22" s="34"/>
      <c r="B22" s="39"/>
      <c r="C22" s="34"/>
      <c r="D22" s="119" t="s">
        <v>36</v>
      </c>
      <c r="E22" s="34"/>
      <c r="F22" s="34"/>
      <c r="G22" s="34"/>
      <c r="H22" s="34"/>
      <c r="I22" s="119" t="s">
        <v>29</v>
      </c>
      <c r="J22" s="110" t="str">
        <f>IF('Rekapitulace stavby'!AN16="","",'Rekapitulace stavby'!AN16)</f>
        <v/>
      </c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8" customHeight="1">
      <c r="A23" s="34"/>
      <c r="B23" s="39"/>
      <c r="C23" s="34"/>
      <c r="D23" s="34"/>
      <c r="E23" s="110" t="str">
        <f>IF('Rekapitulace stavby'!E17="","",'Rekapitulace stavby'!E17)</f>
        <v>DK Projekt, s.r.o.</v>
      </c>
      <c r="F23" s="34"/>
      <c r="G23" s="34"/>
      <c r="H23" s="34"/>
      <c r="I23" s="119" t="s">
        <v>32</v>
      </c>
      <c r="J23" s="110" t="str">
        <f>IF('Rekapitulace stavby'!AN17="","",'Rekapitulace stavby'!AN17)</f>
        <v/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6.95" customHeight="1">
      <c r="A24" s="34"/>
      <c r="B24" s="39"/>
      <c r="C24" s="34"/>
      <c r="D24" s="34"/>
      <c r="E24" s="34"/>
      <c r="F24" s="34"/>
      <c r="G24" s="34"/>
      <c r="H24" s="34"/>
      <c r="I24" s="34"/>
      <c r="J24" s="34"/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12" customHeight="1">
      <c r="A25" s="34"/>
      <c r="B25" s="39"/>
      <c r="C25" s="34"/>
      <c r="D25" s="119" t="s">
        <v>39</v>
      </c>
      <c r="E25" s="34"/>
      <c r="F25" s="34"/>
      <c r="G25" s="34"/>
      <c r="H25" s="34"/>
      <c r="I25" s="119" t="s">
        <v>29</v>
      </c>
      <c r="J25" s="110" t="str">
        <f>IF('Rekapitulace stavby'!AN19="","",'Rekapitulace stavby'!AN19)</f>
        <v/>
      </c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8" customHeight="1">
      <c r="A26" s="34"/>
      <c r="B26" s="39"/>
      <c r="C26" s="34"/>
      <c r="D26" s="34"/>
      <c r="E26" s="110" t="str">
        <f>IF('Rekapitulace stavby'!E20="","",'Rekapitulace stavby'!E20)</f>
        <v xml:space="preserve"> </v>
      </c>
      <c r="F26" s="34"/>
      <c r="G26" s="34"/>
      <c r="H26" s="34"/>
      <c r="I26" s="119" t="s">
        <v>32</v>
      </c>
      <c r="J26" s="110" t="str">
        <f>IF('Rekapitulace stavby'!AN20="","",'Rekapitulace stavby'!AN20)</f>
        <v/>
      </c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2" customFormat="1" ht="6.95" customHeight="1">
      <c r="A27" s="34"/>
      <c r="B27" s="39"/>
      <c r="C27" s="34"/>
      <c r="D27" s="34"/>
      <c r="E27" s="34"/>
      <c r="F27" s="34"/>
      <c r="G27" s="34"/>
      <c r="H27" s="34"/>
      <c r="I27" s="34"/>
      <c r="J27" s="34"/>
      <c r="K27" s="34"/>
      <c r="L27" s="51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pans="1:31" s="2" customFormat="1" ht="12" customHeight="1">
      <c r="A28" s="34"/>
      <c r="B28" s="39"/>
      <c r="C28" s="34"/>
      <c r="D28" s="119" t="s">
        <v>40</v>
      </c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8" customFormat="1" ht="16.5" customHeight="1">
      <c r="A29" s="121"/>
      <c r="B29" s="122"/>
      <c r="C29" s="121"/>
      <c r="D29" s="121"/>
      <c r="E29" s="310" t="s">
        <v>1</v>
      </c>
      <c r="F29" s="310"/>
      <c r="G29" s="310"/>
      <c r="H29" s="310"/>
      <c r="I29" s="121"/>
      <c r="J29" s="121"/>
      <c r="K29" s="121"/>
      <c r="L29" s="123"/>
      <c r="S29" s="121"/>
      <c r="T29" s="121"/>
      <c r="U29" s="121"/>
      <c r="V29" s="121"/>
      <c r="W29" s="121"/>
      <c r="X29" s="121"/>
      <c r="Y29" s="121"/>
      <c r="Z29" s="121"/>
      <c r="AA29" s="121"/>
      <c r="AB29" s="121"/>
      <c r="AC29" s="121"/>
      <c r="AD29" s="121"/>
      <c r="AE29" s="121"/>
    </row>
    <row r="30" spans="1:31" s="2" customFormat="1" ht="6.95" customHeight="1">
      <c r="A30" s="34"/>
      <c r="B30" s="39"/>
      <c r="C30" s="34"/>
      <c r="D30" s="34"/>
      <c r="E30" s="34"/>
      <c r="F30" s="34"/>
      <c r="G30" s="34"/>
      <c r="H30" s="34"/>
      <c r="I30" s="34"/>
      <c r="J30" s="34"/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24"/>
      <c r="E31" s="124"/>
      <c r="F31" s="124"/>
      <c r="G31" s="124"/>
      <c r="H31" s="124"/>
      <c r="I31" s="124"/>
      <c r="J31" s="124"/>
      <c r="K31" s="124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25.35" customHeight="1">
      <c r="A32" s="34"/>
      <c r="B32" s="39"/>
      <c r="C32" s="34"/>
      <c r="D32" s="125" t="s">
        <v>41</v>
      </c>
      <c r="E32" s="34"/>
      <c r="F32" s="34"/>
      <c r="G32" s="34"/>
      <c r="H32" s="34"/>
      <c r="I32" s="34"/>
      <c r="J32" s="126">
        <f>ROUND(J122, 2)</f>
        <v>0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6.95" customHeight="1">
      <c r="A33" s="34"/>
      <c r="B33" s="39"/>
      <c r="C33" s="34"/>
      <c r="D33" s="124"/>
      <c r="E33" s="124"/>
      <c r="F33" s="124"/>
      <c r="G33" s="124"/>
      <c r="H33" s="124"/>
      <c r="I33" s="124"/>
      <c r="J33" s="124"/>
      <c r="K33" s="12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34"/>
      <c r="F34" s="127" t="s">
        <v>43</v>
      </c>
      <c r="G34" s="34"/>
      <c r="H34" s="34"/>
      <c r="I34" s="127" t="s">
        <v>42</v>
      </c>
      <c r="J34" s="127" t="s">
        <v>44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customHeight="1">
      <c r="A35" s="34"/>
      <c r="B35" s="39"/>
      <c r="C35" s="34"/>
      <c r="D35" s="128" t="s">
        <v>45</v>
      </c>
      <c r="E35" s="119" t="s">
        <v>46</v>
      </c>
      <c r="F35" s="129">
        <f>ROUND((SUM(BE122:BE129)),  2)</f>
        <v>0</v>
      </c>
      <c r="G35" s="34"/>
      <c r="H35" s="34"/>
      <c r="I35" s="130">
        <v>0.21</v>
      </c>
      <c r="J35" s="129">
        <f>ROUND(((SUM(BE122:BE129))*I35),  2)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customHeight="1">
      <c r="A36" s="34"/>
      <c r="B36" s="39"/>
      <c r="C36" s="34"/>
      <c r="D36" s="34"/>
      <c r="E36" s="119" t="s">
        <v>47</v>
      </c>
      <c r="F36" s="129">
        <f>ROUND((SUM(BF122:BF129)),  2)</f>
        <v>0</v>
      </c>
      <c r="G36" s="34"/>
      <c r="H36" s="34"/>
      <c r="I36" s="130">
        <v>0.15</v>
      </c>
      <c r="J36" s="129">
        <f>ROUND(((SUM(BF122:BF129))*I36),  2)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9" t="s">
        <v>48</v>
      </c>
      <c r="F37" s="129">
        <f>ROUND((SUM(BG122:BG129)),  2)</f>
        <v>0</v>
      </c>
      <c r="G37" s="34"/>
      <c r="H37" s="34"/>
      <c r="I37" s="130">
        <v>0.21</v>
      </c>
      <c r="J37" s="129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14.45" hidden="1" customHeight="1">
      <c r="A38" s="34"/>
      <c r="B38" s="39"/>
      <c r="C38" s="34"/>
      <c r="D38" s="34"/>
      <c r="E38" s="119" t="s">
        <v>49</v>
      </c>
      <c r="F38" s="129">
        <f>ROUND((SUM(BH122:BH129)),  2)</f>
        <v>0</v>
      </c>
      <c r="G38" s="34"/>
      <c r="H38" s="34"/>
      <c r="I38" s="130">
        <v>0.15</v>
      </c>
      <c r="J38" s="129">
        <f>0</f>
        <v>0</v>
      </c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14.45" hidden="1" customHeight="1">
      <c r="A39" s="34"/>
      <c r="B39" s="39"/>
      <c r="C39" s="34"/>
      <c r="D39" s="34"/>
      <c r="E39" s="119" t="s">
        <v>50</v>
      </c>
      <c r="F39" s="129">
        <f>ROUND((SUM(BI122:BI129)),  2)</f>
        <v>0</v>
      </c>
      <c r="G39" s="34"/>
      <c r="H39" s="34"/>
      <c r="I39" s="130">
        <v>0</v>
      </c>
      <c r="J39" s="129">
        <f>0</f>
        <v>0</v>
      </c>
      <c r="K39" s="34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6.9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2" customFormat="1" ht="25.35" customHeight="1">
      <c r="A41" s="34"/>
      <c r="B41" s="39"/>
      <c r="C41" s="131"/>
      <c r="D41" s="132" t="s">
        <v>51</v>
      </c>
      <c r="E41" s="133"/>
      <c r="F41" s="133"/>
      <c r="G41" s="134" t="s">
        <v>52</v>
      </c>
      <c r="H41" s="135" t="s">
        <v>53</v>
      </c>
      <c r="I41" s="133"/>
      <c r="J41" s="136">
        <f>SUM(J32:J39)</f>
        <v>0</v>
      </c>
      <c r="K41" s="137"/>
      <c r="L41" s="51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pans="1:31" s="2" customFormat="1" ht="14.45" customHeight="1">
      <c r="A42" s="34"/>
      <c r="B42" s="39"/>
      <c r="C42" s="34"/>
      <c r="D42" s="34"/>
      <c r="E42" s="34"/>
      <c r="F42" s="34"/>
      <c r="G42" s="34"/>
      <c r="H42" s="34"/>
      <c r="I42" s="34"/>
      <c r="J42" s="34"/>
      <c r="K42" s="34"/>
      <c r="L42" s="51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51"/>
      <c r="D50" s="138" t="s">
        <v>54</v>
      </c>
      <c r="E50" s="139"/>
      <c r="F50" s="139"/>
      <c r="G50" s="138" t="s">
        <v>55</v>
      </c>
      <c r="H50" s="139"/>
      <c r="I50" s="139"/>
      <c r="J50" s="139"/>
      <c r="K50" s="139"/>
      <c r="L50" s="51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 ht="12.75">
      <c r="A61" s="34"/>
      <c r="B61" s="39"/>
      <c r="C61" s="34"/>
      <c r="D61" s="140" t="s">
        <v>56</v>
      </c>
      <c r="E61" s="141"/>
      <c r="F61" s="142" t="s">
        <v>57</v>
      </c>
      <c r="G61" s="140" t="s">
        <v>56</v>
      </c>
      <c r="H61" s="141"/>
      <c r="I61" s="141"/>
      <c r="J61" s="143" t="s">
        <v>57</v>
      </c>
      <c r="K61" s="141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 ht="12.75">
      <c r="A65" s="34"/>
      <c r="B65" s="39"/>
      <c r="C65" s="34"/>
      <c r="D65" s="138" t="s">
        <v>58</v>
      </c>
      <c r="E65" s="144"/>
      <c r="F65" s="144"/>
      <c r="G65" s="138" t="s">
        <v>59</v>
      </c>
      <c r="H65" s="144"/>
      <c r="I65" s="144"/>
      <c r="J65" s="144"/>
      <c r="K65" s="144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 ht="12.75">
      <c r="A76" s="34"/>
      <c r="B76" s="39"/>
      <c r="C76" s="34"/>
      <c r="D76" s="140" t="s">
        <v>56</v>
      </c>
      <c r="E76" s="141"/>
      <c r="F76" s="142" t="s">
        <v>57</v>
      </c>
      <c r="G76" s="140" t="s">
        <v>56</v>
      </c>
      <c r="H76" s="141"/>
      <c r="I76" s="141"/>
      <c r="J76" s="143" t="s">
        <v>57</v>
      </c>
      <c r="K76" s="141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45"/>
      <c r="C77" s="146"/>
      <c r="D77" s="146"/>
      <c r="E77" s="146"/>
      <c r="F77" s="146"/>
      <c r="G77" s="146"/>
      <c r="H77" s="146"/>
      <c r="I77" s="146"/>
      <c r="J77" s="146"/>
      <c r="K77" s="146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31" s="2" customFormat="1" ht="6.95" customHeight="1">
      <c r="A81" s="34"/>
      <c r="B81" s="147"/>
      <c r="C81" s="148"/>
      <c r="D81" s="148"/>
      <c r="E81" s="148"/>
      <c r="F81" s="148"/>
      <c r="G81" s="148"/>
      <c r="H81" s="148"/>
      <c r="I81" s="148"/>
      <c r="J81" s="148"/>
      <c r="K81" s="148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31" s="2" customFormat="1" ht="24.95" customHeight="1">
      <c r="A82" s="34"/>
      <c r="B82" s="35"/>
      <c r="C82" s="23" t="s">
        <v>109</v>
      </c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31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31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31" s="2" customFormat="1" ht="16.5" customHeight="1">
      <c r="A85" s="34"/>
      <c r="B85" s="35"/>
      <c r="C85" s="36"/>
      <c r="D85" s="36"/>
      <c r="E85" s="311" t="str">
        <f>E7</f>
        <v>Výměna osobního výtahu v objektu Fr. Formana 13, Ostrava</v>
      </c>
      <c r="F85" s="312"/>
      <c r="G85" s="312"/>
      <c r="H85" s="312"/>
      <c r="I85" s="36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31" s="1" customFormat="1" ht="12" customHeight="1">
      <c r="B86" s="21"/>
      <c r="C86" s="29" t="s">
        <v>105</v>
      </c>
      <c r="D86" s="22"/>
      <c r="E86" s="22"/>
      <c r="F86" s="22"/>
      <c r="G86" s="22"/>
      <c r="H86" s="22"/>
      <c r="I86" s="22"/>
      <c r="J86" s="22"/>
      <c r="K86" s="22"/>
      <c r="L86" s="20"/>
    </row>
    <row r="87" spans="1:31" s="2" customFormat="1" ht="16.5" customHeight="1">
      <c r="A87" s="34"/>
      <c r="B87" s="35"/>
      <c r="C87" s="36"/>
      <c r="D87" s="36"/>
      <c r="E87" s="311" t="s">
        <v>381</v>
      </c>
      <c r="F87" s="313"/>
      <c r="G87" s="313"/>
      <c r="H87" s="313"/>
      <c r="I87" s="36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31" s="2" customFormat="1" ht="12" customHeight="1">
      <c r="A88" s="34"/>
      <c r="B88" s="35"/>
      <c r="C88" s="29" t="s">
        <v>107</v>
      </c>
      <c r="D88" s="36"/>
      <c r="E88" s="36"/>
      <c r="F88" s="36"/>
      <c r="G88" s="36"/>
      <c r="H88" s="36"/>
      <c r="I88" s="36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31" s="2" customFormat="1" ht="16.5" customHeight="1">
      <c r="A89" s="34"/>
      <c r="B89" s="35"/>
      <c r="C89" s="36"/>
      <c r="D89" s="36"/>
      <c r="E89" s="259" t="str">
        <f>E11</f>
        <v>D.2.1 - Výtah</v>
      </c>
      <c r="F89" s="313"/>
      <c r="G89" s="313"/>
      <c r="H89" s="313"/>
      <c r="I89" s="36"/>
      <c r="J89" s="36"/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31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31" s="2" customFormat="1" ht="12" customHeight="1">
      <c r="A91" s="34"/>
      <c r="B91" s="35"/>
      <c r="C91" s="29" t="s">
        <v>22</v>
      </c>
      <c r="D91" s="36"/>
      <c r="E91" s="36"/>
      <c r="F91" s="27" t="str">
        <f>F14</f>
        <v xml:space="preserve"> </v>
      </c>
      <c r="G91" s="36"/>
      <c r="H91" s="36"/>
      <c r="I91" s="29" t="s">
        <v>24</v>
      </c>
      <c r="J91" s="66" t="str">
        <f>IF(J14="","",J14)</f>
        <v>29. 3. 2021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31" s="2" customFormat="1" ht="6.95" customHeight="1">
      <c r="A92" s="34"/>
      <c r="B92" s="35"/>
      <c r="C92" s="36"/>
      <c r="D92" s="36"/>
      <c r="E92" s="36"/>
      <c r="F92" s="36"/>
      <c r="G92" s="36"/>
      <c r="H92" s="36"/>
      <c r="I92" s="36"/>
      <c r="J92" s="36"/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31" s="2" customFormat="1" ht="15.2" customHeight="1">
      <c r="A93" s="34"/>
      <c r="B93" s="35"/>
      <c r="C93" s="29" t="s">
        <v>28</v>
      </c>
      <c r="D93" s="36"/>
      <c r="E93" s="36"/>
      <c r="F93" s="27" t="str">
        <f>E17</f>
        <v>Městský obvod Ostrava-Jih</v>
      </c>
      <c r="G93" s="36"/>
      <c r="H93" s="36"/>
      <c r="I93" s="29" t="s">
        <v>36</v>
      </c>
      <c r="J93" s="32" t="str">
        <f>E23</f>
        <v>DK Projekt, s.r.o.</v>
      </c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31" s="2" customFormat="1" ht="15.2" customHeight="1">
      <c r="A94" s="34"/>
      <c r="B94" s="35"/>
      <c r="C94" s="29" t="s">
        <v>34</v>
      </c>
      <c r="D94" s="36"/>
      <c r="E94" s="36"/>
      <c r="F94" s="27" t="str">
        <f>IF(E20="","",E20)</f>
        <v>Vyplň údaj</v>
      </c>
      <c r="G94" s="36"/>
      <c r="H94" s="36"/>
      <c r="I94" s="29" t="s">
        <v>39</v>
      </c>
      <c r="J94" s="32" t="str">
        <f>E26</f>
        <v xml:space="preserve"> </v>
      </c>
      <c r="K94" s="36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31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31" s="2" customFormat="1" ht="29.25" customHeight="1">
      <c r="A96" s="34"/>
      <c r="B96" s="35"/>
      <c r="C96" s="149" t="s">
        <v>110</v>
      </c>
      <c r="D96" s="150"/>
      <c r="E96" s="150"/>
      <c r="F96" s="150"/>
      <c r="G96" s="150"/>
      <c r="H96" s="150"/>
      <c r="I96" s="150"/>
      <c r="J96" s="151" t="s">
        <v>111</v>
      </c>
      <c r="K96" s="150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pans="1:47" s="2" customFormat="1" ht="10.35" customHeight="1">
      <c r="A97" s="34"/>
      <c r="B97" s="35"/>
      <c r="C97" s="36"/>
      <c r="D97" s="36"/>
      <c r="E97" s="36"/>
      <c r="F97" s="36"/>
      <c r="G97" s="36"/>
      <c r="H97" s="36"/>
      <c r="I97" s="36"/>
      <c r="J97" s="36"/>
      <c r="K97" s="36"/>
      <c r="L97" s="51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pans="1:47" s="2" customFormat="1" ht="22.9" customHeight="1">
      <c r="A98" s="34"/>
      <c r="B98" s="35"/>
      <c r="C98" s="152" t="s">
        <v>112</v>
      </c>
      <c r="D98" s="36"/>
      <c r="E98" s="36"/>
      <c r="F98" s="36"/>
      <c r="G98" s="36"/>
      <c r="H98" s="36"/>
      <c r="I98" s="36"/>
      <c r="J98" s="84">
        <f>J122</f>
        <v>0</v>
      </c>
      <c r="K98" s="36"/>
      <c r="L98" s="51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U98" s="17" t="s">
        <v>113</v>
      </c>
    </row>
    <row r="99" spans="1:47" s="9" customFormat="1" ht="24.95" customHeight="1">
      <c r="B99" s="153"/>
      <c r="C99" s="154"/>
      <c r="D99" s="155" t="s">
        <v>383</v>
      </c>
      <c r="E99" s="156"/>
      <c r="F99" s="156"/>
      <c r="G99" s="156"/>
      <c r="H99" s="156"/>
      <c r="I99" s="156"/>
      <c r="J99" s="157">
        <f>J123</f>
        <v>0</v>
      </c>
      <c r="K99" s="154"/>
      <c r="L99" s="158"/>
    </row>
    <row r="100" spans="1:47" s="10" customFormat="1" ht="19.899999999999999" customHeight="1">
      <c r="B100" s="159"/>
      <c r="C100" s="104"/>
      <c r="D100" s="160" t="s">
        <v>384</v>
      </c>
      <c r="E100" s="161"/>
      <c r="F100" s="161"/>
      <c r="G100" s="161"/>
      <c r="H100" s="161"/>
      <c r="I100" s="161"/>
      <c r="J100" s="162">
        <f>J124</f>
        <v>0</v>
      </c>
      <c r="K100" s="104"/>
      <c r="L100" s="163"/>
    </row>
    <row r="101" spans="1:47" s="2" customFormat="1" ht="21.75" customHeight="1">
      <c r="A101" s="34"/>
      <c r="B101" s="35"/>
      <c r="C101" s="36"/>
      <c r="D101" s="36"/>
      <c r="E101" s="36"/>
      <c r="F101" s="36"/>
      <c r="G101" s="36"/>
      <c r="H101" s="36"/>
      <c r="I101" s="36"/>
      <c r="J101" s="36"/>
      <c r="K101" s="36"/>
      <c r="L101" s="51"/>
      <c r="S101" s="34"/>
      <c r="T101" s="34"/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</row>
    <row r="102" spans="1:47" s="2" customFormat="1" ht="6.95" customHeight="1">
      <c r="A102" s="34"/>
      <c r="B102" s="54"/>
      <c r="C102" s="55"/>
      <c r="D102" s="55"/>
      <c r="E102" s="55"/>
      <c r="F102" s="55"/>
      <c r="G102" s="55"/>
      <c r="H102" s="55"/>
      <c r="I102" s="55"/>
      <c r="J102" s="55"/>
      <c r="K102" s="55"/>
      <c r="L102" s="51"/>
      <c r="S102" s="34"/>
      <c r="T102" s="34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</row>
    <row r="106" spans="1:47" s="2" customFormat="1" ht="6.95" customHeight="1">
      <c r="A106" s="34"/>
      <c r="B106" s="56"/>
      <c r="C106" s="57"/>
      <c r="D106" s="57"/>
      <c r="E106" s="57"/>
      <c r="F106" s="57"/>
      <c r="G106" s="57"/>
      <c r="H106" s="57"/>
      <c r="I106" s="57"/>
      <c r="J106" s="57"/>
      <c r="K106" s="57"/>
      <c r="L106" s="51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pans="1:47" s="2" customFormat="1" ht="24.95" customHeight="1">
      <c r="A107" s="34"/>
      <c r="B107" s="35"/>
      <c r="C107" s="23" t="s">
        <v>125</v>
      </c>
      <c r="D107" s="36"/>
      <c r="E107" s="36"/>
      <c r="F107" s="36"/>
      <c r="G107" s="36"/>
      <c r="H107" s="36"/>
      <c r="I107" s="36"/>
      <c r="J107" s="36"/>
      <c r="K107" s="36"/>
      <c r="L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pans="1:47" s="2" customFormat="1" ht="6.95" customHeight="1">
      <c r="A108" s="34"/>
      <c r="B108" s="35"/>
      <c r="C108" s="36"/>
      <c r="D108" s="36"/>
      <c r="E108" s="36"/>
      <c r="F108" s="36"/>
      <c r="G108" s="36"/>
      <c r="H108" s="36"/>
      <c r="I108" s="36"/>
      <c r="J108" s="36"/>
      <c r="K108" s="36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pans="1:47" s="2" customFormat="1" ht="12" customHeight="1">
      <c r="A109" s="34"/>
      <c r="B109" s="35"/>
      <c r="C109" s="29" t="s">
        <v>16</v>
      </c>
      <c r="D109" s="36"/>
      <c r="E109" s="36"/>
      <c r="F109" s="36"/>
      <c r="G109" s="36"/>
      <c r="H109" s="36"/>
      <c r="I109" s="36"/>
      <c r="J109" s="36"/>
      <c r="K109" s="36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pans="1:47" s="2" customFormat="1" ht="16.5" customHeight="1">
      <c r="A110" s="34"/>
      <c r="B110" s="35"/>
      <c r="C110" s="36"/>
      <c r="D110" s="36"/>
      <c r="E110" s="311" t="str">
        <f>E7</f>
        <v>Výměna osobního výtahu v objektu Fr. Formana 13, Ostrava</v>
      </c>
      <c r="F110" s="312"/>
      <c r="G110" s="312"/>
      <c r="H110" s="312"/>
      <c r="I110" s="36"/>
      <c r="J110" s="36"/>
      <c r="K110" s="36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47" s="1" customFormat="1" ht="12" customHeight="1">
      <c r="B111" s="21"/>
      <c r="C111" s="29" t="s">
        <v>105</v>
      </c>
      <c r="D111" s="22"/>
      <c r="E111" s="22"/>
      <c r="F111" s="22"/>
      <c r="G111" s="22"/>
      <c r="H111" s="22"/>
      <c r="I111" s="22"/>
      <c r="J111" s="22"/>
      <c r="K111" s="22"/>
      <c r="L111" s="20"/>
    </row>
    <row r="112" spans="1:47" s="2" customFormat="1" ht="16.5" customHeight="1">
      <c r="A112" s="34"/>
      <c r="B112" s="35"/>
      <c r="C112" s="36"/>
      <c r="D112" s="36"/>
      <c r="E112" s="311" t="s">
        <v>381</v>
      </c>
      <c r="F112" s="313"/>
      <c r="G112" s="313"/>
      <c r="H112" s="313"/>
      <c r="I112" s="36"/>
      <c r="J112" s="36"/>
      <c r="K112" s="36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5" s="2" customFormat="1" ht="12" customHeight="1">
      <c r="A113" s="34"/>
      <c r="B113" s="35"/>
      <c r="C113" s="29" t="s">
        <v>107</v>
      </c>
      <c r="D113" s="36"/>
      <c r="E113" s="36"/>
      <c r="F113" s="36"/>
      <c r="G113" s="36"/>
      <c r="H113" s="36"/>
      <c r="I113" s="36"/>
      <c r="J113" s="36"/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5" s="2" customFormat="1" ht="16.5" customHeight="1">
      <c r="A114" s="34"/>
      <c r="B114" s="35"/>
      <c r="C114" s="36"/>
      <c r="D114" s="36"/>
      <c r="E114" s="259" t="str">
        <f>E11</f>
        <v>D.2.1 - Výtah</v>
      </c>
      <c r="F114" s="313"/>
      <c r="G114" s="313"/>
      <c r="H114" s="313"/>
      <c r="I114" s="36"/>
      <c r="J114" s="36"/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5" s="2" customFormat="1" ht="6.95" customHeight="1">
      <c r="A115" s="34"/>
      <c r="B115" s="35"/>
      <c r="C115" s="36"/>
      <c r="D115" s="36"/>
      <c r="E115" s="36"/>
      <c r="F115" s="36"/>
      <c r="G115" s="36"/>
      <c r="H115" s="36"/>
      <c r="I115" s="36"/>
      <c r="J115" s="36"/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5" s="2" customFormat="1" ht="12" customHeight="1">
      <c r="A116" s="34"/>
      <c r="B116" s="35"/>
      <c r="C116" s="29" t="s">
        <v>22</v>
      </c>
      <c r="D116" s="36"/>
      <c r="E116" s="36"/>
      <c r="F116" s="27" t="str">
        <f>F14</f>
        <v xml:space="preserve"> </v>
      </c>
      <c r="G116" s="36"/>
      <c r="H116" s="36"/>
      <c r="I116" s="29" t="s">
        <v>24</v>
      </c>
      <c r="J116" s="66" t="str">
        <f>IF(J14="","",J14)</f>
        <v>29. 3. 2021</v>
      </c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5" s="2" customFormat="1" ht="6.95" customHeight="1">
      <c r="A117" s="34"/>
      <c r="B117" s="35"/>
      <c r="C117" s="36"/>
      <c r="D117" s="36"/>
      <c r="E117" s="36"/>
      <c r="F117" s="36"/>
      <c r="G117" s="36"/>
      <c r="H117" s="36"/>
      <c r="I117" s="36"/>
      <c r="J117" s="36"/>
      <c r="K117" s="36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5" s="2" customFormat="1" ht="15.2" customHeight="1">
      <c r="A118" s="34"/>
      <c r="B118" s="35"/>
      <c r="C118" s="29" t="s">
        <v>28</v>
      </c>
      <c r="D118" s="36"/>
      <c r="E118" s="36"/>
      <c r="F118" s="27" t="str">
        <f>E17</f>
        <v>Městský obvod Ostrava-Jih</v>
      </c>
      <c r="G118" s="36"/>
      <c r="H118" s="36"/>
      <c r="I118" s="29" t="s">
        <v>36</v>
      </c>
      <c r="J118" s="32" t="str">
        <f>E23</f>
        <v>DK Projekt, s.r.o.</v>
      </c>
      <c r="K118" s="36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65" s="2" customFormat="1" ht="15.2" customHeight="1">
      <c r="A119" s="34"/>
      <c r="B119" s="35"/>
      <c r="C119" s="29" t="s">
        <v>34</v>
      </c>
      <c r="D119" s="36"/>
      <c r="E119" s="36"/>
      <c r="F119" s="27" t="str">
        <f>IF(E20="","",E20)</f>
        <v>Vyplň údaj</v>
      </c>
      <c r="G119" s="36"/>
      <c r="H119" s="36"/>
      <c r="I119" s="29" t="s">
        <v>39</v>
      </c>
      <c r="J119" s="32" t="str">
        <f>E26</f>
        <v xml:space="preserve"> </v>
      </c>
      <c r="K119" s="36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65" s="2" customFormat="1" ht="10.35" customHeight="1">
      <c r="A120" s="34"/>
      <c r="B120" s="35"/>
      <c r="C120" s="36"/>
      <c r="D120" s="36"/>
      <c r="E120" s="36"/>
      <c r="F120" s="36"/>
      <c r="G120" s="36"/>
      <c r="H120" s="36"/>
      <c r="I120" s="36"/>
      <c r="J120" s="36"/>
      <c r="K120" s="36"/>
      <c r="L120" s="51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pans="1:65" s="11" customFormat="1" ht="29.25" customHeight="1">
      <c r="A121" s="164"/>
      <c r="B121" s="165"/>
      <c r="C121" s="166" t="s">
        <v>126</v>
      </c>
      <c r="D121" s="167" t="s">
        <v>66</v>
      </c>
      <c r="E121" s="167" t="s">
        <v>62</v>
      </c>
      <c r="F121" s="167" t="s">
        <v>63</v>
      </c>
      <c r="G121" s="167" t="s">
        <v>127</v>
      </c>
      <c r="H121" s="167" t="s">
        <v>128</v>
      </c>
      <c r="I121" s="167" t="s">
        <v>129</v>
      </c>
      <c r="J121" s="168" t="s">
        <v>111</v>
      </c>
      <c r="K121" s="169" t="s">
        <v>130</v>
      </c>
      <c r="L121" s="170"/>
      <c r="M121" s="75" t="s">
        <v>1</v>
      </c>
      <c r="N121" s="76" t="s">
        <v>45</v>
      </c>
      <c r="O121" s="76" t="s">
        <v>131</v>
      </c>
      <c r="P121" s="76" t="s">
        <v>132</v>
      </c>
      <c r="Q121" s="76" t="s">
        <v>133</v>
      </c>
      <c r="R121" s="76" t="s">
        <v>134</v>
      </c>
      <c r="S121" s="76" t="s">
        <v>135</v>
      </c>
      <c r="T121" s="77" t="s">
        <v>136</v>
      </c>
      <c r="U121" s="164"/>
      <c r="V121" s="164"/>
      <c r="W121" s="164"/>
      <c r="X121" s="164"/>
      <c r="Y121" s="164"/>
      <c r="Z121" s="164"/>
      <c r="AA121" s="164"/>
      <c r="AB121" s="164"/>
      <c r="AC121" s="164"/>
      <c r="AD121" s="164"/>
      <c r="AE121" s="164"/>
    </row>
    <row r="122" spans="1:65" s="2" customFormat="1" ht="22.9" customHeight="1">
      <c r="A122" s="34"/>
      <c r="B122" s="35"/>
      <c r="C122" s="82" t="s">
        <v>137</v>
      </c>
      <c r="D122" s="36"/>
      <c r="E122" s="36"/>
      <c r="F122" s="36"/>
      <c r="G122" s="36"/>
      <c r="H122" s="36"/>
      <c r="I122" s="36"/>
      <c r="J122" s="171">
        <f>BK122</f>
        <v>0</v>
      </c>
      <c r="K122" s="36"/>
      <c r="L122" s="39"/>
      <c r="M122" s="78"/>
      <c r="N122" s="172"/>
      <c r="O122" s="79"/>
      <c r="P122" s="173">
        <f>P123</f>
        <v>0</v>
      </c>
      <c r="Q122" s="79"/>
      <c r="R122" s="173">
        <f>R123</f>
        <v>0</v>
      </c>
      <c r="S122" s="79"/>
      <c r="T122" s="174">
        <f>T123</f>
        <v>0</v>
      </c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T122" s="17" t="s">
        <v>80</v>
      </c>
      <c r="AU122" s="17" t="s">
        <v>113</v>
      </c>
      <c r="BK122" s="175">
        <f>BK123</f>
        <v>0</v>
      </c>
    </row>
    <row r="123" spans="1:65" s="12" customFormat="1" ht="25.9" customHeight="1">
      <c r="B123" s="176"/>
      <c r="C123" s="177"/>
      <c r="D123" s="178" t="s">
        <v>80</v>
      </c>
      <c r="E123" s="179" t="s">
        <v>268</v>
      </c>
      <c r="F123" s="179" t="s">
        <v>385</v>
      </c>
      <c r="G123" s="177"/>
      <c r="H123" s="177"/>
      <c r="I123" s="180"/>
      <c r="J123" s="181">
        <f>BK123</f>
        <v>0</v>
      </c>
      <c r="K123" s="177"/>
      <c r="L123" s="182"/>
      <c r="M123" s="183"/>
      <c r="N123" s="184"/>
      <c r="O123" s="184"/>
      <c r="P123" s="185">
        <f>P124</f>
        <v>0</v>
      </c>
      <c r="Q123" s="184"/>
      <c r="R123" s="185">
        <f>R124</f>
        <v>0</v>
      </c>
      <c r="S123" s="184"/>
      <c r="T123" s="186">
        <f>T124</f>
        <v>0</v>
      </c>
      <c r="AR123" s="187" t="s">
        <v>156</v>
      </c>
      <c r="AT123" s="188" t="s">
        <v>80</v>
      </c>
      <c r="AU123" s="188" t="s">
        <v>81</v>
      </c>
      <c r="AY123" s="187" t="s">
        <v>140</v>
      </c>
      <c r="BK123" s="189">
        <f>BK124</f>
        <v>0</v>
      </c>
    </row>
    <row r="124" spans="1:65" s="12" customFormat="1" ht="22.9" customHeight="1">
      <c r="B124" s="176"/>
      <c r="C124" s="177"/>
      <c r="D124" s="178" t="s">
        <v>80</v>
      </c>
      <c r="E124" s="190" t="s">
        <v>386</v>
      </c>
      <c r="F124" s="190" t="s">
        <v>387</v>
      </c>
      <c r="G124" s="177"/>
      <c r="H124" s="177"/>
      <c r="I124" s="180"/>
      <c r="J124" s="191">
        <f>BK124</f>
        <v>0</v>
      </c>
      <c r="K124" s="177"/>
      <c r="L124" s="182"/>
      <c r="M124" s="183"/>
      <c r="N124" s="184"/>
      <c r="O124" s="184"/>
      <c r="P124" s="185">
        <f>SUM(P125:P129)</f>
        <v>0</v>
      </c>
      <c r="Q124" s="184"/>
      <c r="R124" s="185">
        <f>SUM(R125:R129)</f>
        <v>0</v>
      </c>
      <c r="S124" s="184"/>
      <c r="T124" s="186">
        <f>SUM(T125:T129)</f>
        <v>0</v>
      </c>
      <c r="AR124" s="187" t="s">
        <v>156</v>
      </c>
      <c r="AT124" s="188" t="s">
        <v>80</v>
      </c>
      <c r="AU124" s="188" t="s">
        <v>21</v>
      </c>
      <c r="AY124" s="187" t="s">
        <v>140</v>
      </c>
      <c r="BK124" s="189">
        <f>SUM(BK125:BK129)</f>
        <v>0</v>
      </c>
    </row>
    <row r="125" spans="1:65" s="2" customFormat="1" ht="21.75" customHeight="1">
      <c r="A125" s="34"/>
      <c r="B125" s="35"/>
      <c r="C125" s="192" t="s">
        <v>21</v>
      </c>
      <c r="D125" s="192" t="s">
        <v>143</v>
      </c>
      <c r="E125" s="193" t="s">
        <v>388</v>
      </c>
      <c r="F125" s="194" t="s">
        <v>389</v>
      </c>
      <c r="G125" s="195" t="s">
        <v>260</v>
      </c>
      <c r="H125" s="196">
        <v>1</v>
      </c>
      <c r="I125" s="197"/>
      <c r="J125" s="198">
        <f>ROUND(I125*H125,2)</f>
        <v>0</v>
      </c>
      <c r="K125" s="199"/>
      <c r="L125" s="39"/>
      <c r="M125" s="200" t="s">
        <v>1</v>
      </c>
      <c r="N125" s="201" t="s">
        <v>46</v>
      </c>
      <c r="O125" s="71"/>
      <c r="P125" s="202">
        <f>O125*H125</f>
        <v>0</v>
      </c>
      <c r="Q125" s="202">
        <v>0</v>
      </c>
      <c r="R125" s="202">
        <f>Q125*H125</f>
        <v>0</v>
      </c>
      <c r="S125" s="202">
        <v>0</v>
      </c>
      <c r="T125" s="203">
        <f>S125*H125</f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204" t="s">
        <v>390</v>
      </c>
      <c r="AT125" s="204" t="s">
        <v>143</v>
      </c>
      <c r="AU125" s="204" t="s">
        <v>89</v>
      </c>
      <c r="AY125" s="17" t="s">
        <v>140</v>
      </c>
      <c r="BE125" s="205">
        <f>IF(N125="základní",J125,0)</f>
        <v>0</v>
      </c>
      <c r="BF125" s="205">
        <f>IF(N125="snížená",J125,0)</f>
        <v>0</v>
      </c>
      <c r="BG125" s="205">
        <f>IF(N125="zákl. přenesená",J125,0)</f>
        <v>0</v>
      </c>
      <c r="BH125" s="205">
        <f>IF(N125="sníž. přenesená",J125,0)</f>
        <v>0</v>
      </c>
      <c r="BI125" s="205">
        <f>IF(N125="nulová",J125,0)</f>
        <v>0</v>
      </c>
      <c r="BJ125" s="17" t="s">
        <v>21</v>
      </c>
      <c r="BK125" s="205">
        <f>ROUND(I125*H125,2)</f>
        <v>0</v>
      </c>
      <c r="BL125" s="17" t="s">
        <v>390</v>
      </c>
      <c r="BM125" s="204" t="s">
        <v>89</v>
      </c>
    </row>
    <row r="126" spans="1:65" s="2" customFormat="1" ht="21.75" customHeight="1">
      <c r="A126" s="34"/>
      <c r="B126" s="35"/>
      <c r="C126" s="192" t="s">
        <v>89</v>
      </c>
      <c r="D126" s="192" t="s">
        <v>143</v>
      </c>
      <c r="E126" s="193" t="s">
        <v>391</v>
      </c>
      <c r="F126" s="194" t="s">
        <v>392</v>
      </c>
      <c r="G126" s="195" t="s">
        <v>260</v>
      </c>
      <c r="H126" s="196">
        <v>1</v>
      </c>
      <c r="I126" s="197"/>
      <c r="J126" s="198">
        <f>ROUND(I126*H126,2)</f>
        <v>0</v>
      </c>
      <c r="K126" s="199"/>
      <c r="L126" s="39"/>
      <c r="M126" s="200" t="s">
        <v>1</v>
      </c>
      <c r="N126" s="201" t="s">
        <v>46</v>
      </c>
      <c r="O126" s="71"/>
      <c r="P126" s="202">
        <f>O126*H126</f>
        <v>0</v>
      </c>
      <c r="Q126" s="202">
        <v>0</v>
      </c>
      <c r="R126" s="202">
        <f>Q126*H126</f>
        <v>0</v>
      </c>
      <c r="S126" s="202">
        <v>0</v>
      </c>
      <c r="T126" s="203">
        <f>S126*H126</f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204" t="s">
        <v>390</v>
      </c>
      <c r="AT126" s="204" t="s">
        <v>143</v>
      </c>
      <c r="AU126" s="204" t="s">
        <v>89</v>
      </c>
      <c r="AY126" s="17" t="s">
        <v>140</v>
      </c>
      <c r="BE126" s="205">
        <f>IF(N126="základní",J126,0)</f>
        <v>0</v>
      </c>
      <c r="BF126" s="205">
        <f>IF(N126="snížená",J126,0)</f>
        <v>0</v>
      </c>
      <c r="BG126" s="205">
        <f>IF(N126="zákl. přenesená",J126,0)</f>
        <v>0</v>
      </c>
      <c r="BH126" s="205">
        <f>IF(N126="sníž. přenesená",J126,0)</f>
        <v>0</v>
      </c>
      <c r="BI126" s="205">
        <f>IF(N126="nulová",J126,0)</f>
        <v>0</v>
      </c>
      <c r="BJ126" s="17" t="s">
        <v>21</v>
      </c>
      <c r="BK126" s="205">
        <f>ROUND(I126*H126,2)</f>
        <v>0</v>
      </c>
      <c r="BL126" s="17" t="s">
        <v>390</v>
      </c>
      <c r="BM126" s="204" t="s">
        <v>393</v>
      </c>
    </row>
    <row r="127" spans="1:65" s="2" customFormat="1" ht="16.5" customHeight="1">
      <c r="A127" s="34"/>
      <c r="B127" s="35"/>
      <c r="C127" s="192" t="s">
        <v>156</v>
      </c>
      <c r="D127" s="192" t="s">
        <v>143</v>
      </c>
      <c r="E127" s="193" t="s">
        <v>394</v>
      </c>
      <c r="F127" s="194" t="s">
        <v>395</v>
      </c>
      <c r="G127" s="195" t="s">
        <v>260</v>
      </c>
      <c r="H127" s="196">
        <v>1</v>
      </c>
      <c r="I127" s="197"/>
      <c r="J127" s="198">
        <f>ROUND(I127*H127,2)</f>
        <v>0</v>
      </c>
      <c r="K127" s="199"/>
      <c r="L127" s="39"/>
      <c r="M127" s="200" t="s">
        <v>1</v>
      </c>
      <c r="N127" s="201" t="s">
        <v>46</v>
      </c>
      <c r="O127" s="71"/>
      <c r="P127" s="202">
        <f>O127*H127</f>
        <v>0</v>
      </c>
      <c r="Q127" s="202">
        <v>0</v>
      </c>
      <c r="R127" s="202">
        <f>Q127*H127</f>
        <v>0</v>
      </c>
      <c r="S127" s="202">
        <v>0</v>
      </c>
      <c r="T127" s="203">
        <f>S127*H127</f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204" t="s">
        <v>390</v>
      </c>
      <c r="AT127" s="204" t="s">
        <v>143</v>
      </c>
      <c r="AU127" s="204" t="s">
        <v>89</v>
      </c>
      <c r="AY127" s="17" t="s">
        <v>140</v>
      </c>
      <c r="BE127" s="205">
        <f>IF(N127="základní",J127,0)</f>
        <v>0</v>
      </c>
      <c r="BF127" s="205">
        <f>IF(N127="snížená",J127,0)</f>
        <v>0</v>
      </c>
      <c r="BG127" s="205">
        <f>IF(N127="zákl. přenesená",J127,0)</f>
        <v>0</v>
      </c>
      <c r="BH127" s="205">
        <f>IF(N127="sníž. přenesená",J127,0)</f>
        <v>0</v>
      </c>
      <c r="BI127" s="205">
        <f>IF(N127="nulová",J127,0)</f>
        <v>0</v>
      </c>
      <c r="BJ127" s="17" t="s">
        <v>21</v>
      </c>
      <c r="BK127" s="205">
        <f>ROUND(I127*H127,2)</f>
        <v>0</v>
      </c>
      <c r="BL127" s="17" t="s">
        <v>390</v>
      </c>
      <c r="BM127" s="204" t="s">
        <v>396</v>
      </c>
    </row>
    <row r="128" spans="1:65" s="2" customFormat="1" ht="21.75" customHeight="1">
      <c r="A128" s="34"/>
      <c r="B128" s="35"/>
      <c r="C128" s="192" t="s">
        <v>147</v>
      </c>
      <c r="D128" s="192" t="s">
        <v>143</v>
      </c>
      <c r="E128" s="193" t="s">
        <v>397</v>
      </c>
      <c r="F128" s="194" t="s">
        <v>398</v>
      </c>
      <c r="G128" s="195" t="s">
        <v>260</v>
      </c>
      <c r="H128" s="196">
        <v>1</v>
      </c>
      <c r="I128" s="197"/>
      <c r="J128" s="198">
        <f>ROUND(I128*H128,2)</f>
        <v>0</v>
      </c>
      <c r="K128" s="199"/>
      <c r="L128" s="39"/>
      <c r="M128" s="200" t="s">
        <v>1</v>
      </c>
      <c r="N128" s="201" t="s">
        <v>46</v>
      </c>
      <c r="O128" s="71"/>
      <c r="P128" s="202">
        <f>O128*H128</f>
        <v>0</v>
      </c>
      <c r="Q128" s="202">
        <v>0</v>
      </c>
      <c r="R128" s="202">
        <f>Q128*H128</f>
        <v>0</v>
      </c>
      <c r="S128" s="202">
        <v>0</v>
      </c>
      <c r="T128" s="203">
        <f>S128*H128</f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204" t="s">
        <v>390</v>
      </c>
      <c r="AT128" s="204" t="s">
        <v>143</v>
      </c>
      <c r="AU128" s="204" t="s">
        <v>89</v>
      </c>
      <c r="AY128" s="17" t="s">
        <v>140</v>
      </c>
      <c r="BE128" s="205">
        <f>IF(N128="základní",J128,0)</f>
        <v>0</v>
      </c>
      <c r="BF128" s="205">
        <f>IF(N128="snížená",J128,0)</f>
        <v>0</v>
      </c>
      <c r="BG128" s="205">
        <f>IF(N128="zákl. přenesená",J128,0)</f>
        <v>0</v>
      </c>
      <c r="BH128" s="205">
        <f>IF(N128="sníž. přenesená",J128,0)</f>
        <v>0</v>
      </c>
      <c r="BI128" s="205">
        <f>IF(N128="nulová",J128,0)</f>
        <v>0</v>
      </c>
      <c r="BJ128" s="17" t="s">
        <v>21</v>
      </c>
      <c r="BK128" s="205">
        <f>ROUND(I128*H128,2)</f>
        <v>0</v>
      </c>
      <c r="BL128" s="17" t="s">
        <v>390</v>
      </c>
      <c r="BM128" s="204" t="s">
        <v>399</v>
      </c>
    </row>
    <row r="129" spans="1:65" s="2" customFormat="1" ht="21.75" customHeight="1">
      <c r="A129" s="34"/>
      <c r="B129" s="35"/>
      <c r="C129" s="192" t="s">
        <v>169</v>
      </c>
      <c r="D129" s="192" t="s">
        <v>143</v>
      </c>
      <c r="E129" s="193" t="s">
        <v>400</v>
      </c>
      <c r="F129" s="194" t="s">
        <v>401</v>
      </c>
      <c r="G129" s="195" t="s">
        <v>260</v>
      </c>
      <c r="H129" s="196">
        <v>1</v>
      </c>
      <c r="I129" s="197"/>
      <c r="J129" s="198">
        <f>ROUND(I129*H129,2)</f>
        <v>0</v>
      </c>
      <c r="K129" s="199"/>
      <c r="L129" s="39"/>
      <c r="M129" s="254" t="s">
        <v>1</v>
      </c>
      <c r="N129" s="255" t="s">
        <v>46</v>
      </c>
      <c r="O129" s="256"/>
      <c r="P129" s="257">
        <f>O129*H129</f>
        <v>0</v>
      </c>
      <c r="Q129" s="257">
        <v>0</v>
      </c>
      <c r="R129" s="257">
        <f>Q129*H129</f>
        <v>0</v>
      </c>
      <c r="S129" s="257">
        <v>0</v>
      </c>
      <c r="T129" s="258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204" t="s">
        <v>390</v>
      </c>
      <c r="AT129" s="204" t="s">
        <v>143</v>
      </c>
      <c r="AU129" s="204" t="s">
        <v>89</v>
      </c>
      <c r="AY129" s="17" t="s">
        <v>140</v>
      </c>
      <c r="BE129" s="205">
        <f>IF(N129="základní",J129,0)</f>
        <v>0</v>
      </c>
      <c r="BF129" s="205">
        <f>IF(N129="snížená",J129,0)</f>
        <v>0</v>
      </c>
      <c r="BG129" s="205">
        <f>IF(N129="zákl. přenesená",J129,0)</f>
        <v>0</v>
      </c>
      <c r="BH129" s="205">
        <f>IF(N129="sníž. přenesená",J129,0)</f>
        <v>0</v>
      </c>
      <c r="BI129" s="205">
        <f>IF(N129="nulová",J129,0)</f>
        <v>0</v>
      </c>
      <c r="BJ129" s="17" t="s">
        <v>21</v>
      </c>
      <c r="BK129" s="205">
        <f>ROUND(I129*H129,2)</f>
        <v>0</v>
      </c>
      <c r="BL129" s="17" t="s">
        <v>390</v>
      </c>
      <c r="BM129" s="204" t="s">
        <v>402</v>
      </c>
    </row>
    <row r="130" spans="1:65" s="2" customFormat="1" ht="6.95" customHeight="1">
      <c r="A130" s="34"/>
      <c r="B130" s="54"/>
      <c r="C130" s="55"/>
      <c r="D130" s="55"/>
      <c r="E130" s="55"/>
      <c r="F130" s="55"/>
      <c r="G130" s="55"/>
      <c r="H130" s="55"/>
      <c r="I130" s="55"/>
      <c r="J130" s="55"/>
      <c r="K130" s="55"/>
      <c r="L130" s="39"/>
      <c r="M130" s="34"/>
      <c r="O130" s="34"/>
      <c r="P130" s="34"/>
      <c r="Q130" s="34"/>
      <c r="R130" s="34"/>
      <c r="S130" s="34"/>
      <c r="T130" s="34"/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</row>
  </sheetData>
  <sheetProtection algorithmName="SHA-512" hashValue="DvJB1QbHym0JvHcq3KqG57Ecjy/rWKdH+ufIp5wJqA92yEccUlK69MCAOpEROVn+41OljsvbtqjtENdREcuG7w==" saltValue="l0sDUgEKdoVyKH+ERNXgp0VXC2pYlIelHYtwXlTyhpntpRAOdRZGOmNGZwQyFpWmLNFDPG3VCc/Iro+DGV3xZg==" spinCount="100000" sheet="1" objects="1" scenarios="1" formatColumns="0" formatRows="0" autoFilter="0"/>
  <autoFilter ref="C121:K129" xr:uid="{00000000-0009-0000-0000-000002000000}"/>
  <mergeCells count="12">
    <mergeCell ref="E114:H114"/>
    <mergeCell ref="L2:V2"/>
    <mergeCell ref="E85:H85"/>
    <mergeCell ref="E87:H87"/>
    <mergeCell ref="E89:H89"/>
    <mergeCell ref="E110:H110"/>
    <mergeCell ref="E112:H112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2:BM132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03"/>
      <c r="M2" s="303"/>
      <c r="N2" s="303"/>
      <c r="O2" s="303"/>
      <c r="P2" s="303"/>
      <c r="Q2" s="303"/>
      <c r="R2" s="303"/>
      <c r="S2" s="303"/>
      <c r="T2" s="303"/>
      <c r="U2" s="303"/>
      <c r="V2" s="303"/>
      <c r="AT2" s="17" t="s">
        <v>103</v>
      </c>
    </row>
    <row r="3" spans="1:46" s="1" customFormat="1" ht="6.95" customHeight="1">
      <c r="B3" s="115"/>
      <c r="C3" s="116"/>
      <c r="D3" s="116"/>
      <c r="E3" s="116"/>
      <c r="F3" s="116"/>
      <c r="G3" s="116"/>
      <c r="H3" s="116"/>
      <c r="I3" s="116"/>
      <c r="J3" s="116"/>
      <c r="K3" s="116"/>
      <c r="L3" s="20"/>
      <c r="AT3" s="17" t="s">
        <v>89</v>
      </c>
    </row>
    <row r="4" spans="1:46" s="1" customFormat="1" ht="24.95" customHeight="1">
      <c r="B4" s="20"/>
      <c r="D4" s="117" t="s">
        <v>104</v>
      </c>
      <c r="L4" s="20"/>
      <c r="M4" s="118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19" t="s">
        <v>16</v>
      </c>
      <c r="L6" s="20"/>
    </row>
    <row r="7" spans="1:46" s="1" customFormat="1" ht="16.5" customHeight="1">
      <c r="B7" s="20"/>
      <c r="E7" s="304" t="str">
        <f>'Rekapitulace stavby'!K6</f>
        <v>Výměna osobního výtahu v objektu Fr. Formana 13, Ostrava</v>
      </c>
      <c r="F7" s="305"/>
      <c r="G7" s="305"/>
      <c r="H7" s="305"/>
      <c r="L7" s="20"/>
    </row>
    <row r="8" spans="1:46" s="2" customFormat="1" ht="12" customHeight="1">
      <c r="A8" s="34"/>
      <c r="B8" s="39"/>
      <c r="C8" s="34"/>
      <c r="D8" s="119" t="s">
        <v>105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307" t="s">
        <v>403</v>
      </c>
      <c r="F9" s="306"/>
      <c r="G9" s="306"/>
      <c r="H9" s="306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1.25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19" t="s">
        <v>19</v>
      </c>
      <c r="E11" s="34"/>
      <c r="F11" s="110" t="s">
        <v>1</v>
      </c>
      <c r="G11" s="34"/>
      <c r="H11" s="34"/>
      <c r="I11" s="119" t="s">
        <v>20</v>
      </c>
      <c r="J11" s="110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19" t="s">
        <v>22</v>
      </c>
      <c r="E12" s="34"/>
      <c r="F12" s="110" t="s">
        <v>23</v>
      </c>
      <c r="G12" s="34"/>
      <c r="H12" s="34"/>
      <c r="I12" s="119" t="s">
        <v>24</v>
      </c>
      <c r="J12" s="120" t="str">
        <f>'Rekapitulace stavby'!AN8</f>
        <v>29. 3. 2021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9" t="s">
        <v>28</v>
      </c>
      <c r="E14" s="34"/>
      <c r="F14" s="34"/>
      <c r="G14" s="34"/>
      <c r="H14" s="34"/>
      <c r="I14" s="119" t="s">
        <v>29</v>
      </c>
      <c r="J14" s="110" t="str">
        <f>IF('Rekapitulace stavby'!AN10="","",'Rekapitulace stavby'!AN10)</f>
        <v>45193410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10" t="str">
        <f>IF('Rekapitulace stavby'!E11="","",'Rekapitulace stavby'!E11)</f>
        <v>Městský obvod Ostrava-Jih</v>
      </c>
      <c r="F15" s="34"/>
      <c r="G15" s="34"/>
      <c r="H15" s="34"/>
      <c r="I15" s="119" t="s">
        <v>32</v>
      </c>
      <c r="J15" s="110" t="str">
        <f>IF('Rekapitulace stavby'!AN11="","",'Rekapitulace stavby'!AN11)</f>
        <v>CZ45193410</v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19" t="s">
        <v>34</v>
      </c>
      <c r="E17" s="34"/>
      <c r="F17" s="34"/>
      <c r="G17" s="34"/>
      <c r="H17" s="34"/>
      <c r="I17" s="119" t="s">
        <v>29</v>
      </c>
      <c r="J17" s="30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308" t="str">
        <f>'Rekapitulace stavby'!E14</f>
        <v>Vyplň údaj</v>
      </c>
      <c r="F18" s="309"/>
      <c r="G18" s="309"/>
      <c r="H18" s="309"/>
      <c r="I18" s="119" t="s">
        <v>32</v>
      </c>
      <c r="J18" s="30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19" t="s">
        <v>36</v>
      </c>
      <c r="E20" s="34"/>
      <c r="F20" s="34"/>
      <c r="G20" s="34"/>
      <c r="H20" s="34"/>
      <c r="I20" s="119" t="s">
        <v>29</v>
      </c>
      <c r="J20" s="110" t="str">
        <f>IF('Rekapitulace stavby'!AN16="","",'Rekapitulace stavby'!AN16)</f>
        <v/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10" t="str">
        <f>IF('Rekapitulace stavby'!E17="","",'Rekapitulace stavby'!E17)</f>
        <v>DK Projekt, s.r.o.</v>
      </c>
      <c r="F21" s="34"/>
      <c r="G21" s="34"/>
      <c r="H21" s="34"/>
      <c r="I21" s="119" t="s">
        <v>32</v>
      </c>
      <c r="J21" s="110" t="str">
        <f>IF('Rekapitulace stavby'!AN17="","",'Rekapitulace stavby'!AN17)</f>
        <v/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19" t="s">
        <v>39</v>
      </c>
      <c r="E23" s="34"/>
      <c r="F23" s="34"/>
      <c r="G23" s="34"/>
      <c r="H23" s="34"/>
      <c r="I23" s="119" t="s">
        <v>29</v>
      </c>
      <c r="J23" s="110" t="str">
        <f>IF('Rekapitulace stavby'!AN19="","",'Rekapitulace stavby'!AN19)</f>
        <v/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10" t="str">
        <f>IF('Rekapitulace stavby'!E20="","",'Rekapitulace stavby'!E20)</f>
        <v xml:space="preserve"> </v>
      </c>
      <c r="F24" s="34"/>
      <c r="G24" s="34"/>
      <c r="H24" s="34"/>
      <c r="I24" s="119" t="s">
        <v>32</v>
      </c>
      <c r="J24" s="110" t="str">
        <f>IF('Rekapitulace stavby'!AN20="","",'Rekapitulace stavby'!AN20)</f>
        <v/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19" t="s">
        <v>40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21"/>
      <c r="B27" s="122"/>
      <c r="C27" s="121"/>
      <c r="D27" s="121"/>
      <c r="E27" s="310" t="s">
        <v>1</v>
      </c>
      <c r="F27" s="310"/>
      <c r="G27" s="310"/>
      <c r="H27" s="310"/>
      <c r="I27" s="121"/>
      <c r="J27" s="121"/>
      <c r="K27" s="121"/>
      <c r="L27" s="123"/>
      <c r="S27" s="121"/>
      <c r="T27" s="121"/>
      <c r="U27" s="121"/>
      <c r="V27" s="121"/>
      <c r="W27" s="121"/>
      <c r="X27" s="121"/>
      <c r="Y27" s="121"/>
      <c r="Z27" s="121"/>
      <c r="AA27" s="121"/>
      <c r="AB27" s="121"/>
      <c r="AC27" s="121"/>
      <c r="AD27" s="121"/>
      <c r="AE27" s="121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24"/>
      <c r="E29" s="124"/>
      <c r="F29" s="124"/>
      <c r="G29" s="124"/>
      <c r="H29" s="124"/>
      <c r="I29" s="124"/>
      <c r="J29" s="124"/>
      <c r="K29" s="124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25" t="s">
        <v>41</v>
      </c>
      <c r="E30" s="34"/>
      <c r="F30" s="34"/>
      <c r="G30" s="34"/>
      <c r="H30" s="34"/>
      <c r="I30" s="34"/>
      <c r="J30" s="126">
        <f>ROUND(J121,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24"/>
      <c r="E31" s="124"/>
      <c r="F31" s="124"/>
      <c r="G31" s="124"/>
      <c r="H31" s="124"/>
      <c r="I31" s="124"/>
      <c r="J31" s="124"/>
      <c r="K31" s="124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27" t="s">
        <v>43</v>
      </c>
      <c r="G32" s="34"/>
      <c r="H32" s="34"/>
      <c r="I32" s="127" t="s">
        <v>42</v>
      </c>
      <c r="J32" s="127" t="s">
        <v>44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28" t="s">
        <v>45</v>
      </c>
      <c r="E33" s="119" t="s">
        <v>46</v>
      </c>
      <c r="F33" s="129">
        <f>ROUND((SUM(BE121:BE131)),  2)</f>
        <v>0</v>
      </c>
      <c r="G33" s="34"/>
      <c r="H33" s="34"/>
      <c r="I33" s="130">
        <v>0.21</v>
      </c>
      <c r="J33" s="129">
        <f>ROUND(((SUM(BE121:BE131))*I33),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19" t="s">
        <v>47</v>
      </c>
      <c r="F34" s="129">
        <f>ROUND((SUM(BF121:BF131)),  2)</f>
        <v>0</v>
      </c>
      <c r="G34" s="34"/>
      <c r="H34" s="34"/>
      <c r="I34" s="130">
        <v>0.15</v>
      </c>
      <c r="J34" s="129">
        <f>ROUND(((SUM(BF121:BF131))*I34),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19" t="s">
        <v>48</v>
      </c>
      <c r="F35" s="129">
        <f>ROUND((SUM(BG121:BG131)),  2)</f>
        <v>0</v>
      </c>
      <c r="G35" s="34"/>
      <c r="H35" s="34"/>
      <c r="I35" s="130">
        <v>0.21</v>
      </c>
      <c r="J35" s="129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19" t="s">
        <v>49</v>
      </c>
      <c r="F36" s="129">
        <f>ROUND((SUM(BH121:BH131)),  2)</f>
        <v>0</v>
      </c>
      <c r="G36" s="34"/>
      <c r="H36" s="34"/>
      <c r="I36" s="130">
        <v>0.15</v>
      </c>
      <c r="J36" s="129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9" t="s">
        <v>50</v>
      </c>
      <c r="F37" s="129">
        <f>ROUND((SUM(BI121:BI131)),  2)</f>
        <v>0</v>
      </c>
      <c r="G37" s="34"/>
      <c r="H37" s="34"/>
      <c r="I37" s="130">
        <v>0</v>
      </c>
      <c r="J37" s="129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31"/>
      <c r="D39" s="132" t="s">
        <v>51</v>
      </c>
      <c r="E39" s="133"/>
      <c r="F39" s="133"/>
      <c r="G39" s="134" t="s">
        <v>52</v>
      </c>
      <c r="H39" s="135" t="s">
        <v>53</v>
      </c>
      <c r="I39" s="133"/>
      <c r="J39" s="136">
        <f>SUM(J30:J37)</f>
        <v>0</v>
      </c>
      <c r="K39" s="137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1" customFormat="1" ht="14.45" customHeight="1">
      <c r="B41" s="20"/>
      <c r="L41" s="20"/>
    </row>
    <row r="42" spans="1:31" s="1" customFormat="1" ht="14.45" customHeight="1">
      <c r="B42" s="20"/>
      <c r="L42" s="20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51"/>
      <c r="D50" s="138" t="s">
        <v>54</v>
      </c>
      <c r="E50" s="139"/>
      <c r="F50" s="139"/>
      <c r="G50" s="138" t="s">
        <v>55</v>
      </c>
      <c r="H50" s="139"/>
      <c r="I50" s="139"/>
      <c r="J50" s="139"/>
      <c r="K50" s="139"/>
      <c r="L50" s="51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 ht="12.75">
      <c r="A61" s="34"/>
      <c r="B61" s="39"/>
      <c r="C61" s="34"/>
      <c r="D61" s="140" t="s">
        <v>56</v>
      </c>
      <c r="E61" s="141"/>
      <c r="F61" s="142" t="s">
        <v>57</v>
      </c>
      <c r="G61" s="140" t="s">
        <v>56</v>
      </c>
      <c r="H61" s="141"/>
      <c r="I61" s="141"/>
      <c r="J61" s="143" t="s">
        <v>57</v>
      </c>
      <c r="K61" s="141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 ht="12.75">
      <c r="A65" s="34"/>
      <c r="B65" s="39"/>
      <c r="C65" s="34"/>
      <c r="D65" s="138" t="s">
        <v>58</v>
      </c>
      <c r="E65" s="144"/>
      <c r="F65" s="144"/>
      <c r="G65" s="138" t="s">
        <v>59</v>
      </c>
      <c r="H65" s="144"/>
      <c r="I65" s="144"/>
      <c r="J65" s="144"/>
      <c r="K65" s="144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 ht="12.75">
      <c r="A76" s="34"/>
      <c r="B76" s="39"/>
      <c r="C76" s="34"/>
      <c r="D76" s="140" t="s">
        <v>56</v>
      </c>
      <c r="E76" s="141"/>
      <c r="F76" s="142" t="s">
        <v>57</v>
      </c>
      <c r="G76" s="140" t="s">
        <v>56</v>
      </c>
      <c r="H76" s="141"/>
      <c r="I76" s="141"/>
      <c r="J76" s="143" t="s">
        <v>57</v>
      </c>
      <c r="K76" s="141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45"/>
      <c r="C77" s="146"/>
      <c r="D77" s="146"/>
      <c r="E77" s="146"/>
      <c r="F77" s="146"/>
      <c r="G77" s="146"/>
      <c r="H77" s="146"/>
      <c r="I77" s="146"/>
      <c r="J77" s="146"/>
      <c r="K77" s="146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47" s="2" customFormat="1" ht="6.95" customHeight="1">
      <c r="A81" s="34"/>
      <c r="B81" s="147"/>
      <c r="C81" s="148"/>
      <c r="D81" s="148"/>
      <c r="E81" s="148"/>
      <c r="F81" s="148"/>
      <c r="G81" s="148"/>
      <c r="H81" s="148"/>
      <c r="I81" s="148"/>
      <c r="J81" s="148"/>
      <c r="K81" s="148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4.95" customHeight="1">
      <c r="A82" s="34"/>
      <c r="B82" s="35"/>
      <c r="C82" s="23" t="s">
        <v>109</v>
      </c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16.5" customHeight="1">
      <c r="A85" s="34"/>
      <c r="B85" s="35"/>
      <c r="C85" s="36"/>
      <c r="D85" s="36"/>
      <c r="E85" s="311" t="str">
        <f>E7</f>
        <v>Výměna osobního výtahu v objektu Fr. Formana 13, Ostrava</v>
      </c>
      <c r="F85" s="312"/>
      <c r="G85" s="312"/>
      <c r="H85" s="312"/>
      <c r="I85" s="36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12" customHeight="1">
      <c r="A86" s="34"/>
      <c r="B86" s="35"/>
      <c r="C86" s="29" t="s">
        <v>105</v>
      </c>
      <c r="D86" s="36"/>
      <c r="E86" s="36"/>
      <c r="F86" s="36"/>
      <c r="G86" s="36"/>
      <c r="H86" s="36"/>
      <c r="I86" s="36"/>
      <c r="J86" s="36"/>
      <c r="K86" s="36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16.5" customHeight="1">
      <c r="A87" s="34"/>
      <c r="B87" s="35"/>
      <c r="C87" s="36"/>
      <c r="D87" s="36"/>
      <c r="E87" s="259" t="str">
        <f>E9</f>
        <v>VON - Vedlejší a ostatní náklady stavby</v>
      </c>
      <c r="F87" s="313"/>
      <c r="G87" s="313"/>
      <c r="H87" s="313"/>
      <c r="I87" s="36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12" customHeight="1">
      <c r="A89" s="34"/>
      <c r="B89" s="35"/>
      <c r="C89" s="29" t="s">
        <v>22</v>
      </c>
      <c r="D89" s="36"/>
      <c r="E89" s="36"/>
      <c r="F89" s="27" t="str">
        <f>F12</f>
        <v xml:space="preserve"> </v>
      </c>
      <c r="G89" s="36"/>
      <c r="H89" s="36"/>
      <c r="I89" s="29" t="s">
        <v>24</v>
      </c>
      <c r="J89" s="66" t="str">
        <f>IF(J12="","",J12)</f>
        <v>29. 3. 2021</v>
      </c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15.2" customHeight="1">
      <c r="A91" s="34"/>
      <c r="B91" s="35"/>
      <c r="C91" s="29" t="s">
        <v>28</v>
      </c>
      <c r="D91" s="36"/>
      <c r="E91" s="36"/>
      <c r="F91" s="27" t="str">
        <f>E15</f>
        <v>Městský obvod Ostrava-Jih</v>
      </c>
      <c r="G91" s="36"/>
      <c r="H91" s="36"/>
      <c r="I91" s="29" t="s">
        <v>36</v>
      </c>
      <c r="J91" s="32" t="str">
        <f>E21</f>
        <v>DK Projekt, s.r.o.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15.2" customHeight="1">
      <c r="A92" s="34"/>
      <c r="B92" s="35"/>
      <c r="C92" s="29" t="s">
        <v>34</v>
      </c>
      <c r="D92" s="36"/>
      <c r="E92" s="36"/>
      <c r="F92" s="27" t="str">
        <f>IF(E18="","",E18)</f>
        <v>Vyplň údaj</v>
      </c>
      <c r="G92" s="36"/>
      <c r="H92" s="36"/>
      <c r="I92" s="29" t="s">
        <v>39</v>
      </c>
      <c r="J92" s="32" t="str">
        <f>E24</f>
        <v xml:space="preserve"> </v>
      </c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35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9.25" customHeight="1">
      <c r="A94" s="34"/>
      <c r="B94" s="35"/>
      <c r="C94" s="149" t="s">
        <v>110</v>
      </c>
      <c r="D94" s="150"/>
      <c r="E94" s="150"/>
      <c r="F94" s="150"/>
      <c r="G94" s="150"/>
      <c r="H94" s="150"/>
      <c r="I94" s="150"/>
      <c r="J94" s="151" t="s">
        <v>111</v>
      </c>
      <c r="K94" s="150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47" s="2" customFormat="1" ht="22.9" customHeight="1">
      <c r="A96" s="34"/>
      <c r="B96" s="35"/>
      <c r="C96" s="152" t="s">
        <v>112</v>
      </c>
      <c r="D96" s="36"/>
      <c r="E96" s="36"/>
      <c r="F96" s="36"/>
      <c r="G96" s="36"/>
      <c r="H96" s="36"/>
      <c r="I96" s="36"/>
      <c r="J96" s="84">
        <f>J121</f>
        <v>0</v>
      </c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7" t="s">
        <v>113</v>
      </c>
    </row>
    <row r="97" spans="1:31" s="9" customFormat="1" ht="24.95" customHeight="1">
      <c r="B97" s="153"/>
      <c r="C97" s="154"/>
      <c r="D97" s="155" t="s">
        <v>404</v>
      </c>
      <c r="E97" s="156"/>
      <c r="F97" s="156"/>
      <c r="G97" s="156"/>
      <c r="H97" s="156"/>
      <c r="I97" s="156"/>
      <c r="J97" s="157">
        <f>J122</f>
        <v>0</v>
      </c>
      <c r="K97" s="154"/>
      <c r="L97" s="158"/>
    </row>
    <row r="98" spans="1:31" s="10" customFormat="1" ht="19.899999999999999" customHeight="1">
      <c r="B98" s="159"/>
      <c r="C98" s="104"/>
      <c r="D98" s="160" t="s">
        <v>405</v>
      </c>
      <c r="E98" s="161"/>
      <c r="F98" s="161"/>
      <c r="G98" s="161"/>
      <c r="H98" s="161"/>
      <c r="I98" s="161"/>
      <c r="J98" s="162">
        <f>J123</f>
        <v>0</v>
      </c>
      <c r="K98" s="104"/>
      <c r="L98" s="163"/>
    </row>
    <row r="99" spans="1:31" s="10" customFormat="1" ht="19.899999999999999" customHeight="1">
      <c r="B99" s="159"/>
      <c r="C99" s="104"/>
      <c r="D99" s="160" t="s">
        <v>406</v>
      </c>
      <c r="E99" s="161"/>
      <c r="F99" s="161"/>
      <c r="G99" s="161"/>
      <c r="H99" s="161"/>
      <c r="I99" s="161"/>
      <c r="J99" s="162">
        <f>J126</f>
        <v>0</v>
      </c>
      <c r="K99" s="104"/>
      <c r="L99" s="163"/>
    </row>
    <row r="100" spans="1:31" s="10" customFormat="1" ht="19.899999999999999" customHeight="1">
      <c r="B100" s="159"/>
      <c r="C100" s="104"/>
      <c r="D100" s="160" t="s">
        <v>407</v>
      </c>
      <c r="E100" s="161"/>
      <c r="F100" s="161"/>
      <c r="G100" s="161"/>
      <c r="H100" s="161"/>
      <c r="I100" s="161"/>
      <c r="J100" s="162">
        <f>J128</f>
        <v>0</v>
      </c>
      <c r="K100" s="104"/>
      <c r="L100" s="163"/>
    </row>
    <row r="101" spans="1:31" s="10" customFormat="1" ht="19.899999999999999" customHeight="1">
      <c r="B101" s="159"/>
      <c r="C101" s="104"/>
      <c r="D101" s="160" t="s">
        <v>408</v>
      </c>
      <c r="E101" s="161"/>
      <c r="F101" s="161"/>
      <c r="G101" s="161"/>
      <c r="H101" s="161"/>
      <c r="I101" s="161"/>
      <c r="J101" s="162">
        <f>J130</f>
        <v>0</v>
      </c>
      <c r="K101" s="104"/>
      <c r="L101" s="163"/>
    </row>
    <row r="102" spans="1:31" s="2" customFormat="1" ht="21.75" customHeight="1">
      <c r="A102" s="34"/>
      <c r="B102" s="35"/>
      <c r="C102" s="36"/>
      <c r="D102" s="36"/>
      <c r="E102" s="36"/>
      <c r="F102" s="36"/>
      <c r="G102" s="36"/>
      <c r="H102" s="36"/>
      <c r="I102" s="36"/>
      <c r="J102" s="36"/>
      <c r="K102" s="36"/>
      <c r="L102" s="51"/>
      <c r="S102" s="34"/>
      <c r="T102" s="34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</row>
    <row r="103" spans="1:31" s="2" customFormat="1" ht="6.95" customHeight="1">
      <c r="A103" s="34"/>
      <c r="B103" s="54"/>
      <c r="C103" s="55"/>
      <c r="D103" s="55"/>
      <c r="E103" s="55"/>
      <c r="F103" s="55"/>
      <c r="G103" s="55"/>
      <c r="H103" s="55"/>
      <c r="I103" s="55"/>
      <c r="J103" s="55"/>
      <c r="K103" s="55"/>
      <c r="L103" s="51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</row>
    <row r="107" spans="1:31" s="2" customFormat="1" ht="6.95" customHeight="1">
      <c r="A107" s="34"/>
      <c r="B107" s="56"/>
      <c r="C107" s="57"/>
      <c r="D107" s="57"/>
      <c r="E107" s="57"/>
      <c r="F107" s="57"/>
      <c r="G107" s="57"/>
      <c r="H107" s="57"/>
      <c r="I107" s="57"/>
      <c r="J107" s="57"/>
      <c r="K107" s="57"/>
      <c r="L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pans="1:31" s="2" customFormat="1" ht="24.95" customHeight="1">
      <c r="A108" s="34"/>
      <c r="B108" s="35"/>
      <c r="C108" s="23" t="s">
        <v>125</v>
      </c>
      <c r="D108" s="36"/>
      <c r="E108" s="36"/>
      <c r="F108" s="36"/>
      <c r="G108" s="36"/>
      <c r="H108" s="36"/>
      <c r="I108" s="36"/>
      <c r="J108" s="36"/>
      <c r="K108" s="36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pans="1:31" s="2" customFormat="1" ht="6.95" customHeight="1">
      <c r="A109" s="34"/>
      <c r="B109" s="35"/>
      <c r="C109" s="36"/>
      <c r="D109" s="36"/>
      <c r="E109" s="36"/>
      <c r="F109" s="36"/>
      <c r="G109" s="36"/>
      <c r="H109" s="36"/>
      <c r="I109" s="36"/>
      <c r="J109" s="36"/>
      <c r="K109" s="36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pans="1:31" s="2" customFormat="1" ht="12" customHeight="1">
      <c r="A110" s="34"/>
      <c r="B110" s="35"/>
      <c r="C110" s="29" t="s">
        <v>16</v>
      </c>
      <c r="D110" s="36"/>
      <c r="E110" s="36"/>
      <c r="F110" s="36"/>
      <c r="G110" s="36"/>
      <c r="H110" s="36"/>
      <c r="I110" s="36"/>
      <c r="J110" s="36"/>
      <c r="K110" s="36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31" s="2" customFormat="1" ht="16.5" customHeight="1">
      <c r="A111" s="34"/>
      <c r="B111" s="35"/>
      <c r="C111" s="36"/>
      <c r="D111" s="36"/>
      <c r="E111" s="311" t="str">
        <f>E7</f>
        <v>Výměna osobního výtahu v objektu Fr. Formana 13, Ostrava</v>
      </c>
      <c r="F111" s="312"/>
      <c r="G111" s="312"/>
      <c r="H111" s="312"/>
      <c r="I111" s="36"/>
      <c r="J111" s="36"/>
      <c r="K111" s="36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31" s="2" customFormat="1" ht="12" customHeight="1">
      <c r="A112" s="34"/>
      <c r="B112" s="35"/>
      <c r="C112" s="29" t="s">
        <v>105</v>
      </c>
      <c r="D112" s="36"/>
      <c r="E112" s="36"/>
      <c r="F112" s="36"/>
      <c r="G112" s="36"/>
      <c r="H112" s="36"/>
      <c r="I112" s="36"/>
      <c r="J112" s="36"/>
      <c r="K112" s="36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5" s="2" customFormat="1" ht="16.5" customHeight="1">
      <c r="A113" s="34"/>
      <c r="B113" s="35"/>
      <c r="C113" s="36"/>
      <c r="D113" s="36"/>
      <c r="E113" s="259" t="str">
        <f>E9</f>
        <v>VON - Vedlejší a ostatní náklady stavby</v>
      </c>
      <c r="F113" s="313"/>
      <c r="G113" s="313"/>
      <c r="H113" s="313"/>
      <c r="I113" s="36"/>
      <c r="J113" s="36"/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5" s="2" customFormat="1" ht="6.95" customHeight="1">
      <c r="A114" s="34"/>
      <c r="B114" s="35"/>
      <c r="C114" s="36"/>
      <c r="D114" s="36"/>
      <c r="E114" s="36"/>
      <c r="F114" s="36"/>
      <c r="G114" s="36"/>
      <c r="H114" s="36"/>
      <c r="I114" s="36"/>
      <c r="J114" s="36"/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5" s="2" customFormat="1" ht="12" customHeight="1">
      <c r="A115" s="34"/>
      <c r="B115" s="35"/>
      <c r="C115" s="29" t="s">
        <v>22</v>
      </c>
      <c r="D115" s="36"/>
      <c r="E115" s="36"/>
      <c r="F115" s="27" t="str">
        <f>F12</f>
        <v xml:space="preserve"> </v>
      </c>
      <c r="G115" s="36"/>
      <c r="H115" s="36"/>
      <c r="I115" s="29" t="s">
        <v>24</v>
      </c>
      <c r="J115" s="66" t="str">
        <f>IF(J12="","",J12)</f>
        <v>29. 3. 2021</v>
      </c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5" s="2" customFormat="1" ht="6.95" customHeight="1">
      <c r="A116" s="34"/>
      <c r="B116" s="35"/>
      <c r="C116" s="36"/>
      <c r="D116" s="36"/>
      <c r="E116" s="36"/>
      <c r="F116" s="36"/>
      <c r="G116" s="36"/>
      <c r="H116" s="36"/>
      <c r="I116" s="36"/>
      <c r="J116" s="36"/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5" s="2" customFormat="1" ht="15.2" customHeight="1">
      <c r="A117" s="34"/>
      <c r="B117" s="35"/>
      <c r="C117" s="29" t="s">
        <v>28</v>
      </c>
      <c r="D117" s="36"/>
      <c r="E117" s="36"/>
      <c r="F117" s="27" t="str">
        <f>E15</f>
        <v>Městský obvod Ostrava-Jih</v>
      </c>
      <c r="G117" s="36"/>
      <c r="H117" s="36"/>
      <c r="I117" s="29" t="s">
        <v>36</v>
      </c>
      <c r="J117" s="32" t="str">
        <f>E21</f>
        <v>DK Projekt, s.r.o.</v>
      </c>
      <c r="K117" s="36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5" s="2" customFormat="1" ht="15.2" customHeight="1">
      <c r="A118" s="34"/>
      <c r="B118" s="35"/>
      <c r="C118" s="29" t="s">
        <v>34</v>
      </c>
      <c r="D118" s="36"/>
      <c r="E118" s="36"/>
      <c r="F118" s="27" t="str">
        <f>IF(E18="","",E18)</f>
        <v>Vyplň údaj</v>
      </c>
      <c r="G118" s="36"/>
      <c r="H118" s="36"/>
      <c r="I118" s="29" t="s">
        <v>39</v>
      </c>
      <c r="J118" s="32" t="str">
        <f>E24</f>
        <v xml:space="preserve"> </v>
      </c>
      <c r="K118" s="36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65" s="2" customFormat="1" ht="10.35" customHeight="1">
      <c r="A119" s="34"/>
      <c r="B119" s="35"/>
      <c r="C119" s="36"/>
      <c r="D119" s="36"/>
      <c r="E119" s="36"/>
      <c r="F119" s="36"/>
      <c r="G119" s="36"/>
      <c r="H119" s="36"/>
      <c r="I119" s="36"/>
      <c r="J119" s="36"/>
      <c r="K119" s="36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65" s="11" customFormat="1" ht="29.25" customHeight="1">
      <c r="A120" s="164"/>
      <c r="B120" s="165"/>
      <c r="C120" s="166" t="s">
        <v>126</v>
      </c>
      <c r="D120" s="167" t="s">
        <v>66</v>
      </c>
      <c r="E120" s="167" t="s">
        <v>62</v>
      </c>
      <c r="F120" s="167" t="s">
        <v>63</v>
      </c>
      <c r="G120" s="167" t="s">
        <v>127</v>
      </c>
      <c r="H120" s="167" t="s">
        <v>128</v>
      </c>
      <c r="I120" s="167" t="s">
        <v>129</v>
      </c>
      <c r="J120" s="168" t="s">
        <v>111</v>
      </c>
      <c r="K120" s="169" t="s">
        <v>130</v>
      </c>
      <c r="L120" s="170"/>
      <c r="M120" s="75" t="s">
        <v>1</v>
      </c>
      <c r="N120" s="76" t="s">
        <v>45</v>
      </c>
      <c r="O120" s="76" t="s">
        <v>131</v>
      </c>
      <c r="P120" s="76" t="s">
        <v>132</v>
      </c>
      <c r="Q120" s="76" t="s">
        <v>133</v>
      </c>
      <c r="R120" s="76" t="s">
        <v>134</v>
      </c>
      <c r="S120" s="76" t="s">
        <v>135</v>
      </c>
      <c r="T120" s="77" t="s">
        <v>136</v>
      </c>
      <c r="U120" s="164"/>
      <c r="V120" s="164"/>
      <c r="W120" s="164"/>
      <c r="X120" s="164"/>
      <c r="Y120" s="164"/>
      <c r="Z120" s="164"/>
      <c r="AA120" s="164"/>
      <c r="AB120" s="164"/>
      <c r="AC120" s="164"/>
      <c r="AD120" s="164"/>
      <c r="AE120" s="164"/>
    </row>
    <row r="121" spans="1:65" s="2" customFormat="1" ht="22.9" customHeight="1">
      <c r="A121" s="34"/>
      <c r="B121" s="35"/>
      <c r="C121" s="82" t="s">
        <v>137</v>
      </c>
      <c r="D121" s="36"/>
      <c r="E121" s="36"/>
      <c r="F121" s="36"/>
      <c r="G121" s="36"/>
      <c r="H121" s="36"/>
      <c r="I121" s="36"/>
      <c r="J121" s="171">
        <f>BK121</f>
        <v>0</v>
      </c>
      <c r="K121" s="36"/>
      <c r="L121" s="39"/>
      <c r="M121" s="78"/>
      <c r="N121" s="172"/>
      <c r="O121" s="79"/>
      <c r="P121" s="173">
        <f>P122</f>
        <v>0</v>
      </c>
      <c r="Q121" s="79"/>
      <c r="R121" s="173">
        <f>R122</f>
        <v>0</v>
      </c>
      <c r="S121" s="79"/>
      <c r="T121" s="174">
        <f>T122</f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T121" s="17" t="s">
        <v>80</v>
      </c>
      <c r="AU121" s="17" t="s">
        <v>113</v>
      </c>
      <c r="BK121" s="175">
        <f>BK122</f>
        <v>0</v>
      </c>
    </row>
    <row r="122" spans="1:65" s="12" customFormat="1" ht="25.9" customHeight="1">
      <c r="B122" s="176"/>
      <c r="C122" s="177"/>
      <c r="D122" s="178" t="s">
        <v>80</v>
      </c>
      <c r="E122" s="179" t="s">
        <v>409</v>
      </c>
      <c r="F122" s="179" t="s">
        <v>409</v>
      </c>
      <c r="G122" s="177"/>
      <c r="H122" s="177"/>
      <c r="I122" s="180"/>
      <c r="J122" s="181">
        <f>BK122</f>
        <v>0</v>
      </c>
      <c r="K122" s="177"/>
      <c r="L122" s="182"/>
      <c r="M122" s="183"/>
      <c r="N122" s="184"/>
      <c r="O122" s="184"/>
      <c r="P122" s="185">
        <f>P123+P126+P128+P130</f>
        <v>0</v>
      </c>
      <c r="Q122" s="184"/>
      <c r="R122" s="185">
        <f>R123+R126+R128+R130</f>
        <v>0</v>
      </c>
      <c r="S122" s="184"/>
      <c r="T122" s="186">
        <f>T123+T126+T128+T130</f>
        <v>0</v>
      </c>
      <c r="AR122" s="187" t="s">
        <v>169</v>
      </c>
      <c r="AT122" s="188" t="s">
        <v>80</v>
      </c>
      <c r="AU122" s="188" t="s">
        <v>81</v>
      </c>
      <c r="AY122" s="187" t="s">
        <v>140</v>
      </c>
      <c r="BK122" s="189">
        <f>BK123+BK126+BK128+BK130</f>
        <v>0</v>
      </c>
    </row>
    <row r="123" spans="1:65" s="12" customFormat="1" ht="22.9" customHeight="1">
      <c r="B123" s="176"/>
      <c r="C123" s="177"/>
      <c r="D123" s="178" t="s">
        <v>80</v>
      </c>
      <c r="E123" s="190" t="s">
        <v>410</v>
      </c>
      <c r="F123" s="190" t="s">
        <v>411</v>
      </c>
      <c r="G123" s="177"/>
      <c r="H123" s="177"/>
      <c r="I123" s="180"/>
      <c r="J123" s="191">
        <f>BK123</f>
        <v>0</v>
      </c>
      <c r="K123" s="177"/>
      <c r="L123" s="182"/>
      <c r="M123" s="183"/>
      <c r="N123" s="184"/>
      <c r="O123" s="184"/>
      <c r="P123" s="185">
        <f>SUM(P124:P125)</f>
        <v>0</v>
      </c>
      <c r="Q123" s="184"/>
      <c r="R123" s="185">
        <f>SUM(R124:R125)</f>
        <v>0</v>
      </c>
      <c r="S123" s="184"/>
      <c r="T123" s="186">
        <f>SUM(T124:T125)</f>
        <v>0</v>
      </c>
      <c r="AR123" s="187" t="s">
        <v>169</v>
      </c>
      <c r="AT123" s="188" t="s">
        <v>80</v>
      </c>
      <c r="AU123" s="188" t="s">
        <v>21</v>
      </c>
      <c r="AY123" s="187" t="s">
        <v>140</v>
      </c>
      <c r="BK123" s="189">
        <f>SUM(BK124:BK125)</f>
        <v>0</v>
      </c>
    </row>
    <row r="124" spans="1:65" s="2" customFormat="1" ht="16.5" customHeight="1">
      <c r="A124" s="34"/>
      <c r="B124" s="35"/>
      <c r="C124" s="192" t="s">
        <v>21</v>
      </c>
      <c r="D124" s="192" t="s">
        <v>143</v>
      </c>
      <c r="E124" s="193" t="s">
        <v>412</v>
      </c>
      <c r="F124" s="194" t="s">
        <v>413</v>
      </c>
      <c r="G124" s="195" t="s">
        <v>414</v>
      </c>
      <c r="H124" s="196">
        <v>1</v>
      </c>
      <c r="I124" s="197"/>
      <c r="J124" s="198">
        <f>ROUND(I124*H124,2)</f>
        <v>0</v>
      </c>
      <c r="K124" s="199"/>
      <c r="L124" s="39"/>
      <c r="M124" s="200" t="s">
        <v>1</v>
      </c>
      <c r="N124" s="201" t="s">
        <v>46</v>
      </c>
      <c r="O124" s="71"/>
      <c r="P124" s="202">
        <f>O124*H124</f>
        <v>0</v>
      </c>
      <c r="Q124" s="202">
        <v>0</v>
      </c>
      <c r="R124" s="202">
        <f>Q124*H124</f>
        <v>0</v>
      </c>
      <c r="S124" s="202">
        <v>0</v>
      </c>
      <c r="T124" s="203">
        <f>S124*H124</f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R124" s="204" t="s">
        <v>147</v>
      </c>
      <c r="AT124" s="204" t="s">
        <v>143</v>
      </c>
      <c r="AU124" s="204" t="s">
        <v>89</v>
      </c>
      <c r="AY124" s="17" t="s">
        <v>140</v>
      </c>
      <c r="BE124" s="205">
        <f>IF(N124="základní",J124,0)</f>
        <v>0</v>
      </c>
      <c r="BF124" s="205">
        <f>IF(N124="snížená",J124,0)</f>
        <v>0</v>
      </c>
      <c r="BG124" s="205">
        <f>IF(N124="zákl. přenesená",J124,0)</f>
        <v>0</v>
      </c>
      <c r="BH124" s="205">
        <f>IF(N124="sníž. přenesená",J124,0)</f>
        <v>0</v>
      </c>
      <c r="BI124" s="205">
        <f>IF(N124="nulová",J124,0)</f>
        <v>0</v>
      </c>
      <c r="BJ124" s="17" t="s">
        <v>21</v>
      </c>
      <c r="BK124" s="205">
        <f>ROUND(I124*H124,2)</f>
        <v>0</v>
      </c>
      <c r="BL124" s="17" t="s">
        <v>147</v>
      </c>
      <c r="BM124" s="204" t="s">
        <v>89</v>
      </c>
    </row>
    <row r="125" spans="1:65" s="2" customFormat="1" ht="16.5" customHeight="1">
      <c r="A125" s="34"/>
      <c r="B125" s="35"/>
      <c r="C125" s="192" t="s">
        <v>89</v>
      </c>
      <c r="D125" s="192" t="s">
        <v>143</v>
      </c>
      <c r="E125" s="193" t="s">
        <v>415</v>
      </c>
      <c r="F125" s="194" t="s">
        <v>416</v>
      </c>
      <c r="G125" s="195" t="s">
        <v>414</v>
      </c>
      <c r="H125" s="196">
        <v>1</v>
      </c>
      <c r="I125" s="197"/>
      <c r="J125" s="198">
        <f>ROUND(I125*H125,2)</f>
        <v>0</v>
      </c>
      <c r="K125" s="199"/>
      <c r="L125" s="39"/>
      <c r="M125" s="200" t="s">
        <v>1</v>
      </c>
      <c r="N125" s="201" t="s">
        <v>46</v>
      </c>
      <c r="O125" s="71"/>
      <c r="P125" s="202">
        <f>O125*H125</f>
        <v>0</v>
      </c>
      <c r="Q125" s="202">
        <v>0</v>
      </c>
      <c r="R125" s="202">
        <f>Q125*H125</f>
        <v>0</v>
      </c>
      <c r="S125" s="202">
        <v>0</v>
      </c>
      <c r="T125" s="203">
        <f>S125*H125</f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204" t="s">
        <v>147</v>
      </c>
      <c r="AT125" s="204" t="s">
        <v>143</v>
      </c>
      <c r="AU125" s="204" t="s">
        <v>89</v>
      </c>
      <c r="AY125" s="17" t="s">
        <v>140</v>
      </c>
      <c r="BE125" s="205">
        <f>IF(N125="základní",J125,0)</f>
        <v>0</v>
      </c>
      <c r="BF125" s="205">
        <f>IF(N125="snížená",J125,0)</f>
        <v>0</v>
      </c>
      <c r="BG125" s="205">
        <f>IF(N125="zákl. přenesená",J125,0)</f>
        <v>0</v>
      </c>
      <c r="BH125" s="205">
        <f>IF(N125="sníž. přenesená",J125,0)</f>
        <v>0</v>
      </c>
      <c r="BI125" s="205">
        <f>IF(N125="nulová",J125,0)</f>
        <v>0</v>
      </c>
      <c r="BJ125" s="17" t="s">
        <v>21</v>
      </c>
      <c r="BK125" s="205">
        <f>ROUND(I125*H125,2)</f>
        <v>0</v>
      </c>
      <c r="BL125" s="17" t="s">
        <v>147</v>
      </c>
      <c r="BM125" s="204" t="s">
        <v>147</v>
      </c>
    </row>
    <row r="126" spans="1:65" s="12" customFormat="1" ht="22.9" customHeight="1">
      <c r="B126" s="176"/>
      <c r="C126" s="177"/>
      <c r="D126" s="178" t="s">
        <v>80</v>
      </c>
      <c r="E126" s="190" t="s">
        <v>417</v>
      </c>
      <c r="F126" s="190" t="s">
        <v>418</v>
      </c>
      <c r="G126" s="177"/>
      <c r="H126" s="177"/>
      <c r="I126" s="180"/>
      <c r="J126" s="191">
        <f>BK126</f>
        <v>0</v>
      </c>
      <c r="K126" s="177"/>
      <c r="L126" s="182"/>
      <c r="M126" s="183"/>
      <c r="N126" s="184"/>
      <c r="O126" s="184"/>
      <c r="P126" s="185">
        <f>P127</f>
        <v>0</v>
      </c>
      <c r="Q126" s="184"/>
      <c r="R126" s="185">
        <f>R127</f>
        <v>0</v>
      </c>
      <c r="S126" s="184"/>
      <c r="T126" s="186">
        <f>T127</f>
        <v>0</v>
      </c>
      <c r="AR126" s="187" t="s">
        <v>169</v>
      </c>
      <c r="AT126" s="188" t="s">
        <v>80</v>
      </c>
      <c r="AU126" s="188" t="s">
        <v>21</v>
      </c>
      <c r="AY126" s="187" t="s">
        <v>140</v>
      </c>
      <c r="BK126" s="189">
        <f>BK127</f>
        <v>0</v>
      </c>
    </row>
    <row r="127" spans="1:65" s="2" customFormat="1" ht="16.5" customHeight="1">
      <c r="A127" s="34"/>
      <c r="B127" s="35"/>
      <c r="C127" s="192" t="s">
        <v>156</v>
      </c>
      <c r="D127" s="192" t="s">
        <v>143</v>
      </c>
      <c r="E127" s="193" t="s">
        <v>419</v>
      </c>
      <c r="F127" s="194" t="s">
        <v>418</v>
      </c>
      <c r="G127" s="195" t="s">
        <v>414</v>
      </c>
      <c r="H127" s="196">
        <v>1</v>
      </c>
      <c r="I127" s="197"/>
      <c r="J127" s="198">
        <f>ROUND(I127*H127,2)</f>
        <v>0</v>
      </c>
      <c r="K127" s="199"/>
      <c r="L127" s="39"/>
      <c r="M127" s="200" t="s">
        <v>1</v>
      </c>
      <c r="N127" s="201" t="s">
        <v>46</v>
      </c>
      <c r="O127" s="71"/>
      <c r="P127" s="202">
        <f>O127*H127</f>
        <v>0</v>
      </c>
      <c r="Q127" s="202">
        <v>0</v>
      </c>
      <c r="R127" s="202">
        <f>Q127*H127</f>
        <v>0</v>
      </c>
      <c r="S127" s="202">
        <v>0</v>
      </c>
      <c r="T127" s="203">
        <f>S127*H127</f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204" t="s">
        <v>147</v>
      </c>
      <c r="AT127" s="204" t="s">
        <v>143</v>
      </c>
      <c r="AU127" s="204" t="s">
        <v>89</v>
      </c>
      <c r="AY127" s="17" t="s">
        <v>140</v>
      </c>
      <c r="BE127" s="205">
        <f>IF(N127="základní",J127,0)</f>
        <v>0</v>
      </c>
      <c r="BF127" s="205">
        <f>IF(N127="snížená",J127,0)</f>
        <v>0</v>
      </c>
      <c r="BG127" s="205">
        <f>IF(N127="zákl. přenesená",J127,0)</f>
        <v>0</v>
      </c>
      <c r="BH127" s="205">
        <f>IF(N127="sníž. přenesená",J127,0)</f>
        <v>0</v>
      </c>
      <c r="BI127" s="205">
        <f>IF(N127="nulová",J127,0)</f>
        <v>0</v>
      </c>
      <c r="BJ127" s="17" t="s">
        <v>21</v>
      </c>
      <c r="BK127" s="205">
        <f>ROUND(I127*H127,2)</f>
        <v>0</v>
      </c>
      <c r="BL127" s="17" t="s">
        <v>147</v>
      </c>
      <c r="BM127" s="204" t="s">
        <v>185</v>
      </c>
    </row>
    <row r="128" spans="1:65" s="12" customFormat="1" ht="22.9" customHeight="1">
      <c r="B128" s="176"/>
      <c r="C128" s="177"/>
      <c r="D128" s="178" t="s">
        <v>80</v>
      </c>
      <c r="E128" s="190" t="s">
        <v>420</v>
      </c>
      <c r="F128" s="190" t="s">
        <v>421</v>
      </c>
      <c r="G128" s="177"/>
      <c r="H128" s="177"/>
      <c r="I128" s="180"/>
      <c r="J128" s="191">
        <f>BK128</f>
        <v>0</v>
      </c>
      <c r="K128" s="177"/>
      <c r="L128" s="182"/>
      <c r="M128" s="183"/>
      <c r="N128" s="184"/>
      <c r="O128" s="184"/>
      <c r="P128" s="185">
        <f>P129</f>
        <v>0</v>
      </c>
      <c r="Q128" s="184"/>
      <c r="R128" s="185">
        <f>R129</f>
        <v>0</v>
      </c>
      <c r="S128" s="184"/>
      <c r="T128" s="186">
        <f>T129</f>
        <v>0</v>
      </c>
      <c r="AR128" s="187" t="s">
        <v>169</v>
      </c>
      <c r="AT128" s="188" t="s">
        <v>80</v>
      </c>
      <c r="AU128" s="188" t="s">
        <v>21</v>
      </c>
      <c r="AY128" s="187" t="s">
        <v>140</v>
      </c>
      <c r="BK128" s="189">
        <f>BK129</f>
        <v>0</v>
      </c>
    </row>
    <row r="129" spans="1:65" s="2" customFormat="1" ht="16.5" customHeight="1">
      <c r="A129" s="34"/>
      <c r="B129" s="35"/>
      <c r="C129" s="192" t="s">
        <v>147</v>
      </c>
      <c r="D129" s="192" t="s">
        <v>143</v>
      </c>
      <c r="E129" s="193" t="s">
        <v>422</v>
      </c>
      <c r="F129" s="194" t="s">
        <v>423</v>
      </c>
      <c r="G129" s="195" t="s">
        <v>414</v>
      </c>
      <c r="H129" s="196">
        <v>1</v>
      </c>
      <c r="I129" s="197"/>
      <c r="J129" s="198">
        <f>ROUND(I129*H129,2)</f>
        <v>0</v>
      </c>
      <c r="K129" s="199"/>
      <c r="L129" s="39"/>
      <c r="M129" s="200" t="s">
        <v>1</v>
      </c>
      <c r="N129" s="201" t="s">
        <v>46</v>
      </c>
      <c r="O129" s="71"/>
      <c r="P129" s="202">
        <f>O129*H129</f>
        <v>0</v>
      </c>
      <c r="Q129" s="202">
        <v>0</v>
      </c>
      <c r="R129" s="202">
        <f>Q129*H129</f>
        <v>0</v>
      </c>
      <c r="S129" s="202">
        <v>0</v>
      </c>
      <c r="T129" s="203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204" t="s">
        <v>147</v>
      </c>
      <c r="AT129" s="204" t="s">
        <v>143</v>
      </c>
      <c r="AU129" s="204" t="s">
        <v>89</v>
      </c>
      <c r="AY129" s="17" t="s">
        <v>140</v>
      </c>
      <c r="BE129" s="205">
        <f>IF(N129="základní",J129,0)</f>
        <v>0</v>
      </c>
      <c r="BF129" s="205">
        <f>IF(N129="snížená",J129,0)</f>
        <v>0</v>
      </c>
      <c r="BG129" s="205">
        <f>IF(N129="zákl. přenesená",J129,0)</f>
        <v>0</v>
      </c>
      <c r="BH129" s="205">
        <f>IF(N129="sníž. přenesená",J129,0)</f>
        <v>0</v>
      </c>
      <c r="BI129" s="205">
        <f>IF(N129="nulová",J129,0)</f>
        <v>0</v>
      </c>
      <c r="BJ129" s="17" t="s">
        <v>21</v>
      </c>
      <c r="BK129" s="205">
        <f>ROUND(I129*H129,2)</f>
        <v>0</v>
      </c>
      <c r="BL129" s="17" t="s">
        <v>147</v>
      </c>
      <c r="BM129" s="204" t="s">
        <v>211</v>
      </c>
    </row>
    <row r="130" spans="1:65" s="12" customFormat="1" ht="22.9" customHeight="1">
      <c r="B130" s="176"/>
      <c r="C130" s="177"/>
      <c r="D130" s="178" t="s">
        <v>80</v>
      </c>
      <c r="E130" s="190" t="s">
        <v>424</v>
      </c>
      <c r="F130" s="190" t="s">
        <v>425</v>
      </c>
      <c r="G130" s="177"/>
      <c r="H130" s="177"/>
      <c r="I130" s="180"/>
      <c r="J130" s="191">
        <f>BK130</f>
        <v>0</v>
      </c>
      <c r="K130" s="177"/>
      <c r="L130" s="182"/>
      <c r="M130" s="183"/>
      <c r="N130" s="184"/>
      <c r="O130" s="184"/>
      <c r="P130" s="185">
        <f>P131</f>
        <v>0</v>
      </c>
      <c r="Q130" s="184"/>
      <c r="R130" s="185">
        <f>R131</f>
        <v>0</v>
      </c>
      <c r="S130" s="184"/>
      <c r="T130" s="186">
        <f>T131</f>
        <v>0</v>
      </c>
      <c r="AR130" s="187" t="s">
        <v>169</v>
      </c>
      <c r="AT130" s="188" t="s">
        <v>80</v>
      </c>
      <c r="AU130" s="188" t="s">
        <v>21</v>
      </c>
      <c r="AY130" s="187" t="s">
        <v>140</v>
      </c>
      <c r="BK130" s="189">
        <f>BK131</f>
        <v>0</v>
      </c>
    </row>
    <row r="131" spans="1:65" s="2" customFormat="1" ht="16.5" customHeight="1">
      <c r="A131" s="34"/>
      <c r="B131" s="35"/>
      <c r="C131" s="192" t="s">
        <v>169</v>
      </c>
      <c r="D131" s="192" t="s">
        <v>143</v>
      </c>
      <c r="E131" s="193" t="s">
        <v>426</v>
      </c>
      <c r="F131" s="194" t="s">
        <v>427</v>
      </c>
      <c r="G131" s="195" t="s">
        <v>414</v>
      </c>
      <c r="H131" s="196">
        <v>1</v>
      </c>
      <c r="I131" s="197"/>
      <c r="J131" s="198">
        <f>ROUND(I131*H131,2)</f>
        <v>0</v>
      </c>
      <c r="K131" s="199"/>
      <c r="L131" s="39"/>
      <c r="M131" s="254" t="s">
        <v>1</v>
      </c>
      <c r="N131" s="255" t="s">
        <v>46</v>
      </c>
      <c r="O131" s="256"/>
      <c r="P131" s="257">
        <f>O131*H131</f>
        <v>0</v>
      </c>
      <c r="Q131" s="257">
        <v>0</v>
      </c>
      <c r="R131" s="257">
        <f>Q131*H131</f>
        <v>0</v>
      </c>
      <c r="S131" s="257">
        <v>0</v>
      </c>
      <c r="T131" s="258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204" t="s">
        <v>147</v>
      </c>
      <c r="AT131" s="204" t="s">
        <v>143</v>
      </c>
      <c r="AU131" s="204" t="s">
        <v>89</v>
      </c>
      <c r="AY131" s="17" t="s">
        <v>140</v>
      </c>
      <c r="BE131" s="205">
        <f>IF(N131="základní",J131,0)</f>
        <v>0</v>
      </c>
      <c r="BF131" s="205">
        <f>IF(N131="snížená",J131,0)</f>
        <v>0</v>
      </c>
      <c r="BG131" s="205">
        <f>IF(N131="zákl. přenesená",J131,0)</f>
        <v>0</v>
      </c>
      <c r="BH131" s="205">
        <f>IF(N131="sníž. přenesená",J131,0)</f>
        <v>0</v>
      </c>
      <c r="BI131" s="205">
        <f>IF(N131="nulová",J131,0)</f>
        <v>0</v>
      </c>
      <c r="BJ131" s="17" t="s">
        <v>21</v>
      </c>
      <c r="BK131" s="205">
        <f>ROUND(I131*H131,2)</f>
        <v>0</v>
      </c>
      <c r="BL131" s="17" t="s">
        <v>147</v>
      </c>
      <c r="BM131" s="204" t="s">
        <v>219</v>
      </c>
    </row>
    <row r="132" spans="1:65" s="2" customFormat="1" ht="6.95" customHeight="1">
      <c r="A132" s="34"/>
      <c r="B132" s="54"/>
      <c r="C132" s="55"/>
      <c r="D132" s="55"/>
      <c r="E132" s="55"/>
      <c r="F132" s="55"/>
      <c r="G132" s="55"/>
      <c r="H132" s="55"/>
      <c r="I132" s="55"/>
      <c r="J132" s="55"/>
      <c r="K132" s="55"/>
      <c r="L132" s="39"/>
      <c r="M132" s="34"/>
      <c r="O132" s="34"/>
      <c r="P132" s="34"/>
      <c r="Q132" s="34"/>
      <c r="R132" s="34"/>
      <c r="S132" s="34"/>
      <c r="T132" s="34"/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</row>
  </sheetData>
  <sheetProtection algorithmName="SHA-512" hashValue="ZcYZU2ot/naw/YyjObw2CZpth6SxLm+nDw32r3ov8bsu1gLFXXY031C8lu8fEx5alsUAB14S9KBKIC3Pf7fyyQ==" saltValue="RO99zOrs8ZpTtCsl8OIIC30+ND79JrBnwzkxpPUj0cQqzgIyM9OOyTHQt4RMOPJEOZIdodearelfIFwEXNnAHA==" spinCount="100000" sheet="1" objects="1" scenarios="1" formatColumns="0" formatRows="0" autoFilter="0"/>
  <autoFilter ref="C120:K131" xr:uid="{00000000-0009-0000-0000-000003000000}"/>
  <mergeCells count="9">
    <mergeCell ref="E87:H87"/>
    <mergeCell ref="E111:H111"/>
    <mergeCell ref="E113:H113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8</vt:i4>
      </vt:variant>
    </vt:vector>
  </HeadingPairs>
  <TitlesOfParts>
    <vt:vector size="12" baseType="lpstr">
      <vt:lpstr>Rekapitulace stavby</vt:lpstr>
      <vt:lpstr>D.1.1 - Architektonicko-s...</vt:lpstr>
      <vt:lpstr>D.2.1 - Výtah</vt:lpstr>
      <vt:lpstr>VON - Vedlejší a ostatní ...</vt:lpstr>
      <vt:lpstr>'D.1.1 - Architektonicko-s...'!Názvy_tisku</vt:lpstr>
      <vt:lpstr>'D.2.1 - Výtah'!Názvy_tisku</vt:lpstr>
      <vt:lpstr>'Rekapitulace stavby'!Názvy_tisku</vt:lpstr>
      <vt:lpstr>'VON - Vedlejší a ostatní ...'!Názvy_tisku</vt:lpstr>
      <vt:lpstr>'D.1.1 - Architektonicko-s...'!Oblast_tisku</vt:lpstr>
      <vt:lpstr>'D.2.1 - Výtah'!Oblast_tisku</vt:lpstr>
      <vt:lpstr>'Rekapitulace stavby'!Oblast_tisku</vt:lpstr>
      <vt:lpstr>'VON - Vedlejší a ostatní 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NTB_JS_AK\knezek</dc:creator>
  <cp:lastModifiedBy>k</cp:lastModifiedBy>
  <dcterms:created xsi:type="dcterms:W3CDTF">2021-04-08T12:33:14Z</dcterms:created>
  <dcterms:modified xsi:type="dcterms:W3CDTF">2021-04-08T12:33:37Z</dcterms:modified>
</cp:coreProperties>
</file>